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HGBC General DT\Statistics &amp; Games Records\Div 1 Fielding\"/>
    </mc:Choice>
  </mc:AlternateContent>
  <xr:revisionPtr revIDLastSave="0" documentId="8_{F6BFD217-6C39-475D-B696-906612D90E10}" xr6:coauthVersionLast="47" xr6:coauthVersionMax="47" xr10:uidLastSave="{00000000-0000-0000-0000-000000000000}"/>
  <bookViews>
    <workbookView xWindow="-120" yWindow="-120" windowWidth="24240" windowHeight="13140" xr2:uid="{929167AA-AD6B-4D10-AC76-90CF9C5E79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35" i="1" l="1"/>
  <c r="J735" i="1"/>
  <c r="G735" i="1"/>
  <c r="J734" i="1"/>
  <c r="G734" i="1"/>
  <c r="J733" i="1"/>
  <c r="H733" i="1"/>
  <c r="K733" i="1" s="1"/>
  <c r="G733" i="1"/>
  <c r="J732" i="1"/>
  <c r="G732" i="1"/>
  <c r="J731" i="1"/>
  <c r="G731" i="1"/>
  <c r="J730" i="1"/>
  <c r="G730" i="1"/>
  <c r="J729" i="1"/>
  <c r="G729" i="1"/>
  <c r="J728" i="1"/>
  <c r="G728" i="1"/>
  <c r="J727" i="1"/>
  <c r="G727" i="1"/>
  <c r="J726" i="1"/>
  <c r="G726" i="1"/>
  <c r="H729" i="1" s="1"/>
  <c r="K729" i="1" s="1"/>
  <c r="K725" i="1"/>
  <c r="J725" i="1"/>
  <c r="G725" i="1"/>
  <c r="J724" i="1"/>
  <c r="G724" i="1"/>
  <c r="J723" i="1"/>
  <c r="G723" i="1"/>
  <c r="J722" i="1"/>
  <c r="G722" i="1"/>
  <c r="J721" i="1"/>
  <c r="G721" i="1"/>
  <c r="J720" i="1"/>
  <c r="G720" i="1"/>
  <c r="J719" i="1"/>
  <c r="G719" i="1"/>
  <c r="J718" i="1"/>
  <c r="G718" i="1"/>
  <c r="H721" i="1" s="1"/>
  <c r="K721" i="1" s="1"/>
  <c r="J717" i="1"/>
  <c r="G717" i="1"/>
  <c r="J716" i="1"/>
  <c r="G716" i="1"/>
  <c r="J715" i="1"/>
  <c r="G715" i="1"/>
  <c r="J714" i="1"/>
  <c r="G714" i="1"/>
  <c r="J713" i="1"/>
  <c r="G713" i="1"/>
  <c r="J712" i="1"/>
  <c r="G712" i="1"/>
  <c r="J711" i="1"/>
  <c r="G711" i="1"/>
  <c r="H715" i="1" s="1"/>
  <c r="K715" i="1" s="1"/>
  <c r="K710" i="1"/>
  <c r="J710" i="1"/>
  <c r="G710" i="1"/>
  <c r="J709" i="1"/>
  <c r="G709" i="1"/>
  <c r="J708" i="1"/>
  <c r="G708" i="1"/>
  <c r="J707" i="1"/>
  <c r="G707" i="1"/>
  <c r="K706" i="1"/>
  <c r="J706" i="1"/>
  <c r="G706" i="1"/>
  <c r="J705" i="1"/>
  <c r="G705" i="1"/>
  <c r="J704" i="1"/>
  <c r="G704" i="1"/>
  <c r="J703" i="1"/>
  <c r="G703" i="1"/>
  <c r="J702" i="1"/>
  <c r="G702" i="1"/>
  <c r="J701" i="1"/>
  <c r="G701" i="1"/>
  <c r="J700" i="1"/>
  <c r="G700" i="1"/>
  <c r="J699" i="1"/>
  <c r="G699" i="1"/>
  <c r="J698" i="1"/>
  <c r="G698" i="1"/>
  <c r="J697" i="1"/>
  <c r="G697" i="1"/>
  <c r="H702" i="1" s="1"/>
  <c r="K702" i="1" s="1"/>
  <c r="J696" i="1"/>
  <c r="G696" i="1"/>
  <c r="J695" i="1"/>
  <c r="G695" i="1"/>
  <c r="K694" i="1"/>
  <c r="J694" i="1"/>
  <c r="G694" i="1"/>
  <c r="J693" i="1"/>
  <c r="G693" i="1"/>
  <c r="J692" i="1"/>
  <c r="G692" i="1"/>
  <c r="J691" i="1"/>
  <c r="G691" i="1"/>
  <c r="K690" i="1"/>
  <c r="J690" i="1"/>
  <c r="G690" i="1"/>
  <c r="J689" i="1"/>
  <c r="G689" i="1"/>
  <c r="K688" i="1"/>
  <c r="J688" i="1"/>
  <c r="G688" i="1"/>
  <c r="J687" i="1"/>
  <c r="G687" i="1"/>
  <c r="J686" i="1"/>
  <c r="G686" i="1"/>
  <c r="K685" i="1"/>
  <c r="J685" i="1"/>
  <c r="G685" i="1"/>
  <c r="J684" i="1"/>
  <c r="G684" i="1"/>
  <c r="K683" i="1"/>
  <c r="J683" i="1"/>
  <c r="G683" i="1"/>
  <c r="J682" i="1"/>
  <c r="G682" i="1"/>
  <c r="J681" i="1"/>
  <c r="G681" i="1"/>
  <c r="H683" i="1" s="1"/>
  <c r="K680" i="1"/>
  <c r="J680" i="1"/>
  <c r="G680" i="1"/>
  <c r="J679" i="1"/>
  <c r="G679" i="1"/>
  <c r="J678" i="1"/>
  <c r="G678" i="1"/>
  <c r="J677" i="1"/>
  <c r="G677" i="1"/>
  <c r="J676" i="1"/>
  <c r="G676" i="1"/>
  <c r="J675" i="1"/>
  <c r="G675" i="1"/>
  <c r="J674" i="1"/>
  <c r="G674" i="1"/>
  <c r="J673" i="1"/>
  <c r="G673" i="1"/>
  <c r="J672" i="1"/>
  <c r="G672" i="1"/>
  <c r="J671" i="1"/>
  <c r="G671" i="1"/>
  <c r="H678" i="1" s="1"/>
  <c r="K678" i="1" s="1"/>
  <c r="J670" i="1"/>
  <c r="H670" i="1"/>
  <c r="K670" i="1" s="1"/>
  <c r="G670" i="1"/>
  <c r="J669" i="1"/>
  <c r="G669" i="1"/>
  <c r="J668" i="1"/>
  <c r="G668" i="1"/>
  <c r="J667" i="1"/>
  <c r="G667" i="1"/>
  <c r="J666" i="1"/>
  <c r="G666" i="1"/>
  <c r="J665" i="1"/>
  <c r="G665" i="1"/>
  <c r="J664" i="1"/>
  <c r="G664" i="1"/>
  <c r="K663" i="1"/>
  <c r="J663" i="1"/>
  <c r="G663" i="1"/>
  <c r="J662" i="1"/>
  <c r="G662" i="1"/>
  <c r="J661" i="1"/>
  <c r="G661" i="1"/>
  <c r="K660" i="1"/>
  <c r="J660" i="1"/>
  <c r="G660" i="1"/>
  <c r="J659" i="1"/>
  <c r="G659" i="1"/>
  <c r="K658" i="1"/>
  <c r="J658" i="1"/>
  <c r="G658" i="1"/>
  <c r="J657" i="1"/>
  <c r="G657" i="1"/>
  <c r="K656" i="1"/>
  <c r="J656" i="1"/>
  <c r="G656" i="1"/>
  <c r="J655" i="1"/>
  <c r="G655" i="1"/>
  <c r="J654" i="1"/>
  <c r="G654" i="1"/>
  <c r="J653" i="1"/>
  <c r="H653" i="1"/>
  <c r="K653" i="1" s="1"/>
  <c r="G653" i="1"/>
  <c r="J652" i="1"/>
  <c r="G652" i="1"/>
  <c r="J651" i="1"/>
  <c r="G651" i="1"/>
  <c r="J650" i="1"/>
  <c r="G650" i="1"/>
  <c r="K649" i="1"/>
  <c r="J649" i="1"/>
  <c r="G649" i="1"/>
  <c r="J648" i="1"/>
  <c r="G648" i="1"/>
  <c r="J647" i="1"/>
  <c r="G647" i="1"/>
  <c r="K646" i="1"/>
  <c r="J646" i="1"/>
  <c r="G646" i="1"/>
  <c r="J645" i="1"/>
  <c r="G645" i="1"/>
  <c r="J644" i="1"/>
  <c r="G644" i="1"/>
  <c r="K643" i="1"/>
  <c r="J643" i="1"/>
  <c r="G643" i="1"/>
  <c r="J642" i="1"/>
  <c r="G642" i="1"/>
  <c r="J641" i="1"/>
  <c r="G641" i="1"/>
  <c r="J640" i="1"/>
  <c r="G640" i="1"/>
  <c r="J639" i="1"/>
  <c r="G639" i="1"/>
  <c r="J638" i="1"/>
  <c r="G638" i="1"/>
  <c r="J637" i="1"/>
  <c r="G637" i="1"/>
  <c r="J636" i="1"/>
  <c r="G636" i="1"/>
  <c r="J635" i="1"/>
  <c r="G635" i="1"/>
  <c r="J634" i="1"/>
  <c r="G634" i="1"/>
  <c r="H641" i="1" s="1"/>
  <c r="K641" i="1" s="1"/>
  <c r="J633" i="1"/>
  <c r="G633" i="1"/>
  <c r="J632" i="1"/>
  <c r="G632" i="1"/>
  <c r="J631" i="1"/>
  <c r="G631" i="1"/>
  <c r="J630" i="1"/>
  <c r="G630" i="1"/>
  <c r="J629" i="1"/>
  <c r="G629" i="1"/>
  <c r="J628" i="1"/>
  <c r="G628" i="1"/>
  <c r="J627" i="1"/>
  <c r="G627" i="1"/>
  <c r="J626" i="1"/>
  <c r="G626" i="1"/>
  <c r="J625" i="1"/>
  <c r="G625" i="1"/>
  <c r="J624" i="1"/>
  <c r="G624" i="1"/>
  <c r="H631" i="1" s="1"/>
  <c r="K631" i="1" s="1"/>
  <c r="K623" i="1"/>
  <c r="J623" i="1"/>
  <c r="G623" i="1"/>
  <c r="J622" i="1"/>
  <c r="G622" i="1"/>
  <c r="J621" i="1"/>
  <c r="G621" i="1"/>
  <c r="J620" i="1"/>
  <c r="G620" i="1"/>
  <c r="J619" i="1"/>
  <c r="G619" i="1"/>
  <c r="J618" i="1"/>
  <c r="G618" i="1"/>
  <c r="H619" i="1" s="1"/>
  <c r="K619" i="1" s="1"/>
  <c r="J617" i="1"/>
  <c r="G617" i="1"/>
  <c r="J616" i="1"/>
  <c r="G616" i="1"/>
  <c r="J615" i="1"/>
  <c r="G615" i="1"/>
  <c r="H616" i="1" s="1"/>
  <c r="K616" i="1" s="1"/>
  <c r="J614" i="1"/>
  <c r="H614" i="1"/>
  <c r="K614" i="1" s="1"/>
  <c r="G614" i="1"/>
  <c r="J613" i="1"/>
  <c r="G613" i="1"/>
  <c r="J612" i="1"/>
  <c r="G612" i="1"/>
  <c r="J611" i="1"/>
  <c r="G611" i="1"/>
  <c r="J610" i="1"/>
  <c r="G610" i="1"/>
  <c r="J609" i="1"/>
  <c r="G609" i="1"/>
  <c r="J608" i="1"/>
  <c r="G608" i="1"/>
  <c r="J607" i="1"/>
  <c r="G607" i="1"/>
  <c r="H610" i="1" s="1"/>
  <c r="K610" i="1" s="1"/>
  <c r="J606" i="1"/>
  <c r="H606" i="1"/>
  <c r="K606" i="1" s="1"/>
  <c r="G606" i="1"/>
  <c r="J605" i="1"/>
  <c r="G605" i="1"/>
  <c r="J604" i="1"/>
  <c r="G604" i="1"/>
  <c r="J603" i="1"/>
  <c r="G603" i="1"/>
  <c r="J602" i="1"/>
  <c r="G602" i="1"/>
  <c r="J601" i="1"/>
  <c r="H601" i="1"/>
  <c r="K601" i="1" s="1"/>
  <c r="G601" i="1"/>
  <c r="J600" i="1"/>
  <c r="G600" i="1"/>
  <c r="J599" i="1"/>
  <c r="G599" i="1"/>
  <c r="J598" i="1"/>
  <c r="G598" i="1"/>
  <c r="J597" i="1"/>
  <c r="G597" i="1"/>
  <c r="J596" i="1"/>
  <c r="H596" i="1"/>
  <c r="K596" i="1" s="1"/>
  <c r="G596" i="1"/>
  <c r="J595" i="1"/>
  <c r="G595" i="1"/>
  <c r="J594" i="1"/>
  <c r="G594" i="1"/>
  <c r="J593" i="1"/>
  <c r="G593" i="1"/>
  <c r="J592" i="1"/>
  <c r="G592" i="1"/>
  <c r="J591" i="1"/>
  <c r="H591" i="1"/>
  <c r="K591" i="1" s="1"/>
  <c r="G591" i="1"/>
  <c r="J590" i="1"/>
  <c r="G590" i="1"/>
  <c r="J589" i="1"/>
  <c r="G589" i="1"/>
  <c r="J588" i="1"/>
  <c r="G588" i="1"/>
  <c r="J587" i="1"/>
  <c r="G587" i="1"/>
  <c r="J586" i="1"/>
  <c r="G586" i="1"/>
  <c r="J585" i="1"/>
  <c r="G585" i="1"/>
  <c r="J584" i="1"/>
  <c r="G584" i="1"/>
  <c r="J583" i="1"/>
  <c r="G583" i="1"/>
  <c r="H587" i="1" s="1"/>
  <c r="K587" i="1" s="1"/>
  <c r="J582" i="1"/>
  <c r="G582" i="1"/>
  <c r="J581" i="1"/>
  <c r="G581" i="1"/>
  <c r="H582" i="1" s="1"/>
  <c r="K582" i="1" s="1"/>
  <c r="J580" i="1"/>
  <c r="H580" i="1"/>
  <c r="K580" i="1" s="1"/>
  <c r="G580" i="1"/>
  <c r="J579" i="1"/>
  <c r="G579" i="1"/>
  <c r="J578" i="1"/>
  <c r="G578" i="1"/>
  <c r="J577" i="1"/>
  <c r="G577" i="1"/>
  <c r="J576" i="1"/>
  <c r="G576" i="1"/>
  <c r="J575" i="1"/>
  <c r="H575" i="1"/>
  <c r="K575" i="1" s="1"/>
  <c r="G575" i="1"/>
  <c r="J574" i="1"/>
  <c r="G574" i="1"/>
  <c r="J573" i="1"/>
  <c r="G573" i="1"/>
  <c r="J572" i="1"/>
  <c r="H572" i="1"/>
  <c r="K572" i="1" s="1"/>
  <c r="G572" i="1"/>
  <c r="J571" i="1"/>
  <c r="G571" i="1"/>
  <c r="J570" i="1"/>
  <c r="G570" i="1"/>
  <c r="J569" i="1"/>
  <c r="G569" i="1"/>
  <c r="J568" i="1"/>
  <c r="G568" i="1"/>
  <c r="J567" i="1"/>
  <c r="G567" i="1"/>
  <c r="J566" i="1"/>
  <c r="G566" i="1"/>
  <c r="K565" i="1"/>
  <c r="J565" i="1"/>
  <c r="G565" i="1"/>
  <c r="J564" i="1"/>
  <c r="G564" i="1"/>
  <c r="J563" i="1"/>
  <c r="G563" i="1"/>
  <c r="J562" i="1"/>
  <c r="G562" i="1"/>
  <c r="J561" i="1"/>
  <c r="G561" i="1"/>
  <c r="J560" i="1"/>
  <c r="G560" i="1"/>
  <c r="H563" i="1" s="1"/>
  <c r="K563" i="1" s="1"/>
  <c r="J559" i="1"/>
  <c r="G559" i="1"/>
  <c r="K558" i="1"/>
  <c r="J558" i="1"/>
  <c r="G558" i="1"/>
  <c r="J557" i="1"/>
  <c r="G557" i="1"/>
  <c r="K556" i="1"/>
  <c r="J556" i="1"/>
  <c r="G556" i="1"/>
  <c r="J555" i="1"/>
  <c r="G555" i="1"/>
  <c r="J554" i="1"/>
  <c r="G554" i="1"/>
  <c r="J553" i="1"/>
  <c r="G553" i="1"/>
  <c r="J552" i="1"/>
  <c r="G552" i="1"/>
  <c r="J551" i="1"/>
  <c r="G551" i="1"/>
  <c r="J550" i="1"/>
  <c r="G550" i="1"/>
  <c r="H553" i="1" s="1"/>
  <c r="K553" i="1" s="1"/>
  <c r="J549" i="1"/>
  <c r="G549" i="1"/>
  <c r="J548" i="1"/>
  <c r="G548" i="1"/>
  <c r="J547" i="1"/>
  <c r="G547" i="1"/>
  <c r="J546" i="1"/>
  <c r="G546" i="1"/>
  <c r="J545" i="1"/>
  <c r="G545" i="1"/>
  <c r="H548" i="1" s="1"/>
  <c r="K548" i="1" s="1"/>
  <c r="J544" i="1"/>
  <c r="G544" i="1"/>
  <c r="J543" i="1"/>
  <c r="G543" i="1"/>
  <c r="J542" i="1"/>
  <c r="G542" i="1"/>
  <c r="J541" i="1"/>
  <c r="G541" i="1"/>
  <c r="J540" i="1"/>
  <c r="G540" i="1"/>
  <c r="J539" i="1"/>
  <c r="G539" i="1"/>
  <c r="J538" i="1"/>
  <c r="G538" i="1"/>
  <c r="J537" i="1"/>
  <c r="G537" i="1"/>
  <c r="H543" i="1" s="1"/>
  <c r="K543" i="1" s="1"/>
  <c r="J536" i="1"/>
  <c r="G536" i="1"/>
  <c r="J535" i="1"/>
  <c r="G535" i="1"/>
  <c r="J534" i="1"/>
  <c r="G534" i="1"/>
  <c r="J533" i="1"/>
  <c r="G533" i="1"/>
  <c r="J532" i="1"/>
  <c r="G532" i="1"/>
  <c r="J531" i="1"/>
  <c r="G531" i="1"/>
  <c r="J530" i="1"/>
  <c r="G530" i="1"/>
  <c r="J529" i="1"/>
  <c r="G529" i="1"/>
  <c r="H536" i="1" s="1"/>
  <c r="K536" i="1" s="1"/>
  <c r="J528" i="1"/>
  <c r="G528" i="1"/>
  <c r="J527" i="1"/>
  <c r="G527" i="1"/>
  <c r="J526" i="1"/>
  <c r="G526" i="1"/>
  <c r="H528" i="1" s="1"/>
  <c r="K528" i="1" s="1"/>
  <c r="J525" i="1"/>
  <c r="G525" i="1"/>
  <c r="J524" i="1"/>
  <c r="G524" i="1"/>
  <c r="K523" i="1"/>
  <c r="J523" i="1"/>
  <c r="G523" i="1"/>
  <c r="J522" i="1"/>
  <c r="G522" i="1"/>
  <c r="J521" i="1"/>
  <c r="G521" i="1"/>
  <c r="J520" i="1"/>
  <c r="G520" i="1"/>
  <c r="J519" i="1"/>
  <c r="G519" i="1"/>
  <c r="J518" i="1"/>
  <c r="G518" i="1"/>
  <c r="J517" i="1"/>
  <c r="G517" i="1"/>
  <c r="J516" i="1"/>
  <c r="G516" i="1"/>
  <c r="H520" i="1" s="1"/>
  <c r="K520" i="1" s="1"/>
  <c r="J515" i="1"/>
  <c r="G515" i="1"/>
  <c r="J514" i="1"/>
  <c r="G514" i="1"/>
  <c r="J513" i="1"/>
  <c r="G513" i="1"/>
  <c r="J512" i="1"/>
  <c r="G512" i="1"/>
  <c r="J511" i="1"/>
  <c r="G511" i="1"/>
  <c r="J510" i="1"/>
  <c r="G510" i="1"/>
  <c r="H514" i="1" s="1"/>
  <c r="K514" i="1" s="1"/>
  <c r="J509" i="1"/>
  <c r="G509" i="1"/>
  <c r="J508" i="1"/>
  <c r="G508" i="1"/>
  <c r="J507" i="1"/>
  <c r="G507" i="1"/>
  <c r="J506" i="1"/>
  <c r="G506" i="1"/>
  <c r="J505" i="1"/>
  <c r="G505" i="1"/>
  <c r="J504" i="1"/>
  <c r="G504" i="1"/>
  <c r="J503" i="1"/>
  <c r="G503" i="1"/>
  <c r="H506" i="1" s="1"/>
  <c r="K506" i="1" s="1"/>
  <c r="J502" i="1"/>
  <c r="H502" i="1"/>
  <c r="K502" i="1" s="1"/>
  <c r="G502" i="1"/>
  <c r="J501" i="1"/>
  <c r="G501" i="1"/>
  <c r="J500" i="1"/>
  <c r="G500" i="1"/>
  <c r="J499" i="1"/>
  <c r="G499" i="1"/>
  <c r="J498" i="1"/>
  <c r="G498" i="1"/>
  <c r="K497" i="1"/>
  <c r="J497" i="1"/>
  <c r="G497" i="1"/>
  <c r="J496" i="1"/>
  <c r="G496" i="1"/>
  <c r="J495" i="1"/>
  <c r="G495" i="1"/>
  <c r="J494" i="1"/>
  <c r="G494" i="1"/>
  <c r="J493" i="1"/>
  <c r="G493" i="1"/>
  <c r="J492" i="1"/>
  <c r="G492" i="1"/>
  <c r="J491" i="1"/>
  <c r="G491" i="1"/>
  <c r="J490" i="1"/>
  <c r="G490" i="1"/>
  <c r="J489" i="1"/>
  <c r="G489" i="1"/>
  <c r="J488" i="1"/>
  <c r="G488" i="1"/>
  <c r="H492" i="1" s="1"/>
  <c r="K492" i="1" s="1"/>
  <c r="J487" i="1"/>
  <c r="G487" i="1"/>
  <c r="J486" i="1"/>
  <c r="G486" i="1"/>
  <c r="J485" i="1"/>
  <c r="G485" i="1"/>
  <c r="H487" i="1" s="1"/>
  <c r="K487" i="1" s="1"/>
  <c r="J484" i="1"/>
  <c r="G484" i="1"/>
  <c r="J483" i="1"/>
  <c r="G483" i="1"/>
  <c r="J482" i="1"/>
  <c r="G482" i="1"/>
  <c r="H483" i="1" s="1"/>
  <c r="K483" i="1" s="1"/>
  <c r="J481" i="1"/>
  <c r="G481" i="1"/>
  <c r="K480" i="1"/>
  <c r="J480" i="1"/>
  <c r="G480" i="1"/>
  <c r="J479" i="1"/>
  <c r="G479" i="1"/>
  <c r="K478" i="1"/>
  <c r="J478" i="1"/>
  <c r="G478" i="1"/>
  <c r="J477" i="1"/>
  <c r="G477" i="1"/>
  <c r="J476" i="1"/>
  <c r="G476" i="1"/>
  <c r="J475" i="1"/>
  <c r="G475" i="1"/>
  <c r="J474" i="1"/>
  <c r="G474" i="1"/>
  <c r="K473" i="1"/>
  <c r="J473" i="1"/>
  <c r="G473" i="1"/>
  <c r="J472" i="1"/>
  <c r="G472" i="1"/>
  <c r="J471" i="1"/>
  <c r="G471" i="1"/>
  <c r="J470" i="1"/>
  <c r="G470" i="1"/>
  <c r="J469" i="1"/>
  <c r="G469" i="1"/>
  <c r="H469" i="1" s="1"/>
  <c r="K469" i="1" s="1"/>
  <c r="J468" i="1"/>
  <c r="G468" i="1"/>
  <c r="J467" i="1"/>
  <c r="G467" i="1"/>
  <c r="J466" i="1"/>
  <c r="G466" i="1"/>
  <c r="J465" i="1"/>
  <c r="G465" i="1"/>
  <c r="J464" i="1"/>
  <c r="G464" i="1"/>
  <c r="J463" i="1"/>
  <c r="G463" i="1"/>
  <c r="J462" i="1"/>
  <c r="G462" i="1"/>
  <c r="H466" i="1" s="1"/>
  <c r="K466" i="1" s="1"/>
  <c r="J461" i="1"/>
  <c r="G461" i="1"/>
  <c r="J460" i="1"/>
  <c r="G460" i="1"/>
  <c r="K459" i="1"/>
  <c r="J459" i="1"/>
  <c r="G459" i="1"/>
  <c r="J458" i="1"/>
  <c r="G458" i="1"/>
  <c r="J457" i="1"/>
  <c r="G457" i="1"/>
  <c r="J456" i="1"/>
  <c r="G456" i="1"/>
  <c r="J455" i="1"/>
  <c r="G455" i="1"/>
  <c r="H456" i="1" s="1"/>
  <c r="K456" i="1" s="1"/>
  <c r="J454" i="1"/>
  <c r="G454" i="1"/>
  <c r="J453" i="1"/>
  <c r="G453" i="1"/>
  <c r="J452" i="1"/>
  <c r="G452" i="1"/>
  <c r="J451" i="1"/>
  <c r="G451" i="1"/>
  <c r="J450" i="1"/>
  <c r="G450" i="1"/>
  <c r="H453" i="1" s="1"/>
  <c r="K453" i="1" s="1"/>
  <c r="J449" i="1"/>
  <c r="G449" i="1"/>
  <c r="J448" i="1"/>
  <c r="G448" i="1"/>
  <c r="J447" i="1"/>
  <c r="G447" i="1"/>
  <c r="H448" i="1" s="1"/>
  <c r="K448" i="1" s="1"/>
  <c r="J446" i="1"/>
  <c r="G446" i="1"/>
  <c r="J445" i="1"/>
  <c r="G445" i="1"/>
  <c r="J444" i="1"/>
  <c r="G444" i="1"/>
  <c r="H446" i="1" s="1"/>
  <c r="K446" i="1" s="1"/>
  <c r="J443" i="1"/>
  <c r="G443" i="1"/>
  <c r="J442" i="1"/>
  <c r="G442" i="1"/>
  <c r="J441" i="1"/>
  <c r="G441" i="1"/>
  <c r="J440" i="1"/>
  <c r="G440" i="1"/>
  <c r="J439" i="1"/>
  <c r="G439" i="1"/>
  <c r="H443" i="1" s="1"/>
  <c r="K443" i="1" s="1"/>
  <c r="K438" i="1"/>
  <c r="J438" i="1"/>
  <c r="G438" i="1"/>
  <c r="J437" i="1"/>
  <c r="G437" i="1"/>
  <c r="J436" i="1"/>
  <c r="G436" i="1"/>
  <c r="K435" i="1"/>
  <c r="J435" i="1"/>
  <c r="G435" i="1"/>
  <c r="J434" i="1"/>
  <c r="G434" i="1"/>
  <c r="J433" i="1"/>
  <c r="G433" i="1"/>
  <c r="J432" i="1"/>
  <c r="G432" i="1"/>
  <c r="J431" i="1"/>
  <c r="G431" i="1"/>
  <c r="J430" i="1"/>
  <c r="G430" i="1"/>
  <c r="J429" i="1"/>
  <c r="G429" i="1"/>
  <c r="H433" i="1" s="1"/>
  <c r="K433" i="1" s="1"/>
  <c r="J428" i="1"/>
  <c r="G428" i="1"/>
  <c r="J427" i="1"/>
  <c r="G427" i="1"/>
  <c r="J426" i="1"/>
  <c r="G426" i="1"/>
  <c r="H427" i="1" s="1"/>
  <c r="K427" i="1" s="1"/>
  <c r="J425" i="1"/>
  <c r="G425" i="1"/>
  <c r="J424" i="1"/>
  <c r="G424" i="1"/>
  <c r="J423" i="1"/>
  <c r="G423" i="1"/>
  <c r="J422" i="1"/>
  <c r="G422" i="1"/>
  <c r="J421" i="1"/>
  <c r="G421" i="1"/>
  <c r="H424" i="1" s="1"/>
  <c r="K424" i="1" s="1"/>
  <c r="J420" i="1"/>
  <c r="G420" i="1"/>
  <c r="J419" i="1"/>
  <c r="G419" i="1"/>
  <c r="J418" i="1"/>
  <c r="G418" i="1"/>
  <c r="J417" i="1"/>
  <c r="G417" i="1"/>
  <c r="H419" i="1" s="1"/>
  <c r="K419" i="1" s="1"/>
  <c r="J416" i="1"/>
  <c r="G416" i="1"/>
  <c r="J415" i="1"/>
  <c r="G415" i="1"/>
  <c r="H416" i="1" s="1"/>
  <c r="K416" i="1" s="1"/>
  <c r="K414" i="1"/>
  <c r="J414" i="1"/>
  <c r="G414" i="1"/>
  <c r="J413" i="1"/>
  <c r="G413" i="1"/>
  <c r="K412" i="1"/>
  <c r="J412" i="1"/>
  <c r="G412" i="1"/>
  <c r="J411" i="1"/>
  <c r="G411" i="1"/>
  <c r="J410" i="1"/>
  <c r="G410" i="1"/>
  <c r="K409" i="1"/>
  <c r="J409" i="1"/>
  <c r="G409" i="1"/>
  <c r="J408" i="1"/>
  <c r="G408" i="1"/>
  <c r="J407" i="1"/>
  <c r="G407" i="1"/>
  <c r="J406" i="1"/>
  <c r="G406" i="1"/>
  <c r="J405" i="1"/>
  <c r="G405" i="1"/>
  <c r="J404" i="1"/>
  <c r="G404" i="1"/>
  <c r="H406" i="1" s="1"/>
  <c r="K406" i="1" s="1"/>
  <c r="K403" i="1"/>
  <c r="J403" i="1"/>
  <c r="G403" i="1"/>
  <c r="J402" i="1"/>
  <c r="G402" i="1"/>
  <c r="J401" i="1"/>
  <c r="G401" i="1"/>
  <c r="J400" i="1"/>
  <c r="G400" i="1"/>
  <c r="J399" i="1"/>
  <c r="G399" i="1"/>
  <c r="J398" i="1"/>
  <c r="G398" i="1"/>
  <c r="J397" i="1"/>
  <c r="G397" i="1"/>
  <c r="H401" i="1" s="1"/>
  <c r="K401" i="1" s="1"/>
  <c r="J396" i="1"/>
  <c r="G396" i="1"/>
  <c r="J395" i="1"/>
  <c r="G395" i="1"/>
  <c r="J394" i="1"/>
  <c r="G394" i="1"/>
  <c r="J393" i="1"/>
  <c r="G393" i="1"/>
  <c r="J392" i="1"/>
  <c r="G392" i="1"/>
  <c r="J391" i="1"/>
  <c r="G391" i="1"/>
  <c r="J390" i="1"/>
  <c r="G390" i="1"/>
  <c r="J389" i="1"/>
  <c r="G389" i="1"/>
  <c r="J388" i="1"/>
  <c r="G388" i="1"/>
  <c r="H395" i="1" s="1"/>
  <c r="K395" i="1" s="1"/>
  <c r="J387" i="1"/>
  <c r="G387" i="1"/>
  <c r="J386" i="1"/>
  <c r="G386" i="1"/>
  <c r="J385" i="1"/>
  <c r="G385" i="1"/>
  <c r="J384" i="1"/>
  <c r="G384" i="1"/>
  <c r="J383" i="1"/>
  <c r="G383" i="1"/>
  <c r="H384" i="1" s="1"/>
  <c r="K384" i="1" s="1"/>
  <c r="J382" i="1"/>
  <c r="G382" i="1"/>
  <c r="J381" i="1"/>
  <c r="G381" i="1"/>
  <c r="J380" i="1"/>
  <c r="G380" i="1"/>
  <c r="H381" i="1" s="1"/>
  <c r="K381" i="1" s="1"/>
  <c r="J379" i="1"/>
  <c r="G379" i="1"/>
  <c r="J378" i="1"/>
  <c r="G378" i="1"/>
  <c r="J377" i="1"/>
  <c r="G377" i="1"/>
  <c r="J376" i="1"/>
  <c r="G376" i="1"/>
  <c r="J375" i="1"/>
  <c r="G375" i="1"/>
  <c r="H378" i="1" s="1"/>
  <c r="K378" i="1" s="1"/>
  <c r="J374" i="1"/>
  <c r="G374" i="1"/>
  <c r="J373" i="1"/>
  <c r="G373" i="1"/>
  <c r="J372" i="1"/>
  <c r="G372" i="1"/>
  <c r="H373" i="1" s="1"/>
  <c r="K373" i="1" s="1"/>
  <c r="J371" i="1"/>
  <c r="G371" i="1"/>
  <c r="J370" i="1"/>
  <c r="G370" i="1"/>
  <c r="J369" i="1"/>
  <c r="G369" i="1"/>
  <c r="J368" i="1"/>
  <c r="G368" i="1"/>
  <c r="J367" i="1"/>
  <c r="G367" i="1"/>
  <c r="H370" i="1" s="1"/>
  <c r="K370" i="1" s="1"/>
  <c r="J366" i="1"/>
  <c r="G366" i="1"/>
  <c r="K365" i="1"/>
  <c r="J365" i="1"/>
  <c r="G365" i="1"/>
  <c r="J364" i="1"/>
  <c r="G364" i="1"/>
  <c r="K363" i="1"/>
  <c r="J363" i="1"/>
  <c r="G363" i="1"/>
  <c r="J362" i="1"/>
  <c r="G362" i="1"/>
  <c r="J361" i="1"/>
  <c r="G361" i="1"/>
  <c r="J360" i="1"/>
  <c r="G360" i="1"/>
  <c r="J359" i="1"/>
  <c r="G359" i="1"/>
  <c r="J358" i="1"/>
  <c r="G358" i="1"/>
  <c r="J357" i="1"/>
  <c r="G357" i="1"/>
  <c r="H361" i="1" s="1"/>
  <c r="K361" i="1" s="1"/>
  <c r="J356" i="1"/>
  <c r="G356" i="1"/>
  <c r="J355" i="1"/>
  <c r="G355" i="1"/>
  <c r="J354" i="1"/>
  <c r="G354" i="1"/>
  <c r="H355" i="1" s="1"/>
  <c r="K355" i="1" s="1"/>
  <c r="J353" i="1"/>
  <c r="G353" i="1"/>
  <c r="J352" i="1"/>
  <c r="G352" i="1"/>
  <c r="J351" i="1"/>
  <c r="G351" i="1"/>
  <c r="J350" i="1"/>
  <c r="G350" i="1"/>
  <c r="J349" i="1"/>
  <c r="G349" i="1"/>
  <c r="H351" i="1" s="1"/>
  <c r="K351" i="1" s="1"/>
  <c r="J348" i="1"/>
  <c r="G348" i="1"/>
  <c r="J347" i="1"/>
  <c r="G347" i="1"/>
  <c r="J346" i="1"/>
  <c r="G346" i="1"/>
  <c r="J345" i="1"/>
  <c r="G345" i="1"/>
  <c r="J344" i="1"/>
  <c r="G344" i="1"/>
  <c r="H346" i="1" s="1"/>
  <c r="K346" i="1" s="1"/>
  <c r="J343" i="1"/>
  <c r="G343" i="1"/>
  <c r="J342" i="1"/>
  <c r="G342" i="1"/>
  <c r="J341" i="1"/>
  <c r="G341" i="1"/>
  <c r="J340" i="1"/>
  <c r="G340" i="1"/>
  <c r="J339" i="1"/>
  <c r="G339" i="1"/>
  <c r="J338" i="1"/>
  <c r="G338" i="1"/>
  <c r="J337" i="1"/>
  <c r="G337" i="1"/>
  <c r="H341" i="1" s="1"/>
  <c r="K341" i="1" s="1"/>
  <c r="K336" i="1"/>
  <c r="J336" i="1"/>
  <c r="G336" i="1"/>
  <c r="J335" i="1"/>
  <c r="G335" i="1"/>
  <c r="J334" i="1"/>
  <c r="G334" i="1"/>
  <c r="J333" i="1"/>
  <c r="G333" i="1"/>
  <c r="J332" i="1"/>
  <c r="G332" i="1"/>
  <c r="J331" i="1"/>
  <c r="G331" i="1"/>
  <c r="J330" i="1"/>
  <c r="G330" i="1"/>
  <c r="H333" i="1" s="1"/>
  <c r="K333" i="1" s="1"/>
  <c r="J329" i="1"/>
  <c r="G329" i="1"/>
  <c r="J328" i="1"/>
  <c r="G328" i="1"/>
  <c r="J327" i="1"/>
  <c r="G327" i="1"/>
  <c r="J326" i="1"/>
  <c r="G326" i="1"/>
  <c r="J325" i="1"/>
  <c r="G325" i="1"/>
  <c r="J324" i="1"/>
  <c r="G324" i="1"/>
  <c r="H328" i="1" s="1"/>
  <c r="K328" i="1" s="1"/>
  <c r="J323" i="1"/>
  <c r="G323" i="1"/>
  <c r="J322" i="1"/>
  <c r="G322" i="1"/>
  <c r="J321" i="1"/>
  <c r="G321" i="1"/>
  <c r="J320" i="1"/>
  <c r="G320" i="1"/>
  <c r="J319" i="1"/>
  <c r="G319" i="1"/>
  <c r="J318" i="1"/>
  <c r="G318" i="1"/>
  <c r="H322" i="1" s="1"/>
  <c r="K322" i="1" s="1"/>
  <c r="J317" i="1"/>
  <c r="H317" i="1"/>
  <c r="K317" i="1" s="1"/>
  <c r="J316" i="1"/>
  <c r="G316" i="1"/>
  <c r="J315" i="1"/>
  <c r="G315" i="1"/>
  <c r="J314" i="1"/>
  <c r="G314" i="1"/>
  <c r="J313" i="1"/>
  <c r="G313" i="1"/>
  <c r="J312" i="1"/>
  <c r="G312" i="1"/>
  <c r="J311" i="1"/>
  <c r="G311" i="1"/>
  <c r="J310" i="1"/>
  <c r="G310" i="1"/>
  <c r="H314" i="1" s="1"/>
  <c r="K314" i="1" s="1"/>
  <c r="J309" i="1"/>
  <c r="G309" i="1"/>
  <c r="J308" i="1"/>
  <c r="G308" i="1"/>
  <c r="K307" i="1"/>
  <c r="J307" i="1"/>
  <c r="G307" i="1"/>
  <c r="J306" i="1"/>
  <c r="G306" i="1"/>
  <c r="J305" i="1"/>
  <c r="G305" i="1"/>
  <c r="H305" i="1" s="1"/>
  <c r="K305" i="1" s="1"/>
  <c r="J304" i="1"/>
  <c r="G304" i="1"/>
  <c r="J303" i="1"/>
  <c r="G303" i="1"/>
  <c r="J302" i="1"/>
  <c r="G302" i="1"/>
  <c r="K301" i="1"/>
  <c r="J301" i="1"/>
  <c r="G301" i="1"/>
  <c r="J300" i="1"/>
  <c r="G300" i="1"/>
  <c r="J299" i="1"/>
  <c r="G299" i="1"/>
  <c r="J298" i="1"/>
  <c r="G298" i="1"/>
  <c r="H299" i="1" s="1"/>
  <c r="K299" i="1" s="1"/>
  <c r="K297" i="1"/>
  <c r="J297" i="1"/>
  <c r="G297" i="1"/>
  <c r="J296" i="1"/>
  <c r="G296" i="1"/>
  <c r="J295" i="1"/>
  <c r="G295" i="1"/>
  <c r="J294" i="1"/>
  <c r="G294" i="1"/>
  <c r="K293" i="1"/>
  <c r="J293" i="1"/>
  <c r="G293" i="1"/>
  <c r="J292" i="1"/>
  <c r="G292" i="1"/>
  <c r="J291" i="1"/>
  <c r="G291" i="1"/>
  <c r="J290" i="1"/>
  <c r="G290" i="1"/>
  <c r="J289" i="1"/>
  <c r="G289" i="1"/>
  <c r="K288" i="1"/>
  <c r="J288" i="1"/>
  <c r="G288" i="1"/>
  <c r="J287" i="1"/>
  <c r="G287" i="1"/>
  <c r="J286" i="1"/>
  <c r="G286" i="1"/>
  <c r="J285" i="1"/>
  <c r="G285" i="1"/>
  <c r="J284" i="1"/>
  <c r="G284" i="1"/>
  <c r="J283" i="1"/>
  <c r="G283" i="1"/>
  <c r="H286" i="1" s="1"/>
  <c r="K286" i="1" s="1"/>
  <c r="K282" i="1"/>
  <c r="J282" i="1"/>
  <c r="G282" i="1"/>
  <c r="J281" i="1"/>
  <c r="G281" i="1"/>
  <c r="J280" i="1"/>
  <c r="G280" i="1"/>
  <c r="J279" i="1"/>
  <c r="G279" i="1"/>
  <c r="J278" i="1"/>
  <c r="G278" i="1"/>
  <c r="J277" i="1"/>
  <c r="G277" i="1"/>
  <c r="J276" i="1"/>
  <c r="G276" i="1"/>
  <c r="J275" i="1"/>
  <c r="G275" i="1"/>
  <c r="J274" i="1"/>
  <c r="G274" i="1"/>
  <c r="H279" i="1" s="1"/>
  <c r="K279" i="1" s="1"/>
  <c r="K273" i="1"/>
  <c r="J273" i="1"/>
  <c r="G273" i="1"/>
  <c r="J272" i="1"/>
  <c r="G272" i="1"/>
  <c r="J271" i="1"/>
  <c r="G271" i="1"/>
  <c r="J270" i="1"/>
  <c r="G270" i="1"/>
  <c r="J269" i="1"/>
  <c r="G269" i="1"/>
  <c r="J268" i="1"/>
  <c r="G268" i="1"/>
  <c r="H268" i="1" s="1"/>
  <c r="K268" i="1" s="1"/>
  <c r="J267" i="1"/>
  <c r="G267" i="1"/>
  <c r="J266" i="1"/>
  <c r="G266" i="1"/>
  <c r="J265" i="1"/>
  <c r="G265" i="1"/>
  <c r="K264" i="1"/>
  <c r="J264" i="1"/>
  <c r="G264" i="1"/>
  <c r="J263" i="1"/>
  <c r="G263" i="1"/>
  <c r="J262" i="1"/>
  <c r="G262" i="1"/>
  <c r="J261" i="1"/>
  <c r="G261" i="1"/>
  <c r="J260" i="1"/>
  <c r="J259" i="1"/>
  <c r="J258" i="1"/>
  <c r="G258" i="1"/>
  <c r="J257" i="1"/>
  <c r="G257" i="1"/>
  <c r="J256" i="1"/>
  <c r="G256" i="1"/>
  <c r="H262" i="1" s="1"/>
  <c r="K262" i="1" s="1"/>
  <c r="J255" i="1"/>
  <c r="G255" i="1"/>
  <c r="J254" i="1"/>
  <c r="G254" i="1"/>
  <c r="J253" i="1"/>
  <c r="G253" i="1"/>
  <c r="J252" i="1"/>
  <c r="G252" i="1"/>
  <c r="H255" i="1" s="1"/>
  <c r="K255" i="1" s="1"/>
  <c r="J251" i="1"/>
  <c r="G251" i="1"/>
  <c r="J250" i="1"/>
  <c r="G250" i="1"/>
  <c r="J249" i="1"/>
  <c r="G249" i="1"/>
  <c r="H250" i="1" s="1"/>
  <c r="K250" i="1" s="1"/>
  <c r="J248" i="1"/>
  <c r="G248" i="1"/>
  <c r="J247" i="1"/>
  <c r="G247" i="1"/>
  <c r="J246" i="1"/>
  <c r="G246" i="1"/>
  <c r="J245" i="1"/>
  <c r="G245" i="1"/>
  <c r="J244" i="1"/>
  <c r="G244" i="1"/>
  <c r="J243" i="1"/>
  <c r="G243" i="1"/>
  <c r="J242" i="1"/>
  <c r="G242" i="1"/>
  <c r="J241" i="1"/>
  <c r="G241" i="1"/>
  <c r="J240" i="1"/>
  <c r="G240" i="1"/>
  <c r="H245" i="1" s="1"/>
  <c r="K245" i="1" s="1"/>
  <c r="J239" i="1"/>
  <c r="G239" i="1"/>
  <c r="K238" i="1"/>
  <c r="J238" i="1"/>
  <c r="G238" i="1"/>
  <c r="J237" i="1"/>
  <c r="G237" i="1"/>
  <c r="J236" i="1"/>
  <c r="G236" i="1"/>
  <c r="K235" i="1"/>
  <c r="J235" i="1"/>
  <c r="G235" i="1"/>
  <c r="J234" i="1"/>
  <c r="G234" i="1"/>
  <c r="J233" i="1"/>
  <c r="G233" i="1"/>
  <c r="J232" i="1"/>
  <c r="G232" i="1"/>
  <c r="K231" i="1"/>
  <c r="J231" i="1"/>
  <c r="G231" i="1"/>
  <c r="J230" i="1"/>
  <c r="G230" i="1"/>
  <c r="J229" i="1"/>
  <c r="G229" i="1"/>
  <c r="J228" i="1"/>
  <c r="H228" i="1"/>
  <c r="K228" i="1" s="1"/>
  <c r="G228" i="1"/>
  <c r="J227" i="1"/>
  <c r="G227" i="1"/>
  <c r="J226" i="1"/>
  <c r="G226" i="1"/>
  <c r="J225" i="1"/>
  <c r="G225" i="1"/>
  <c r="K224" i="1"/>
  <c r="J224" i="1"/>
  <c r="G224" i="1"/>
  <c r="J223" i="1"/>
  <c r="G223" i="1"/>
  <c r="K222" i="1"/>
  <c r="J222" i="1"/>
  <c r="G222" i="1"/>
  <c r="J221" i="1"/>
  <c r="G221" i="1"/>
  <c r="J220" i="1"/>
  <c r="G220" i="1"/>
  <c r="H220" i="1" s="1"/>
  <c r="K220" i="1" s="1"/>
  <c r="J219" i="1"/>
  <c r="G219" i="1"/>
  <c r="J218" i="1"/>
  <c r="G218" i="1"/>
  <c r="J217" i="1"/>
  <c r="G217" i="1"/>
  <c r="K216" i="1"/>
  <c r="J216" i="1"/>
  <c r="G216" i="1"/>
  <c r="J215" i="1"/>
  <c r="G215" i="1"/>
  <c r="J214" i="1"/>
  <c r="G214" i="1"/>
  <c r="J213" i="1"/>
  <c r="G213" i="1"/>
  <c r="J212" i="1"/>
  <c r="G212" i="1"/>
  <c r="H213" i="1" s="1"/>
  <c r="K213" i="1" s="1"/>
  <c r="J211" i="1"/>
  <c r="G211" i="1"/>
  <c r="J210" i="1"/>
  <c r="G210" i="1"/>
  <c r="J209" i="1"/>
  <c r="G209" i="1"/>
  <c r="J208" i="1"/>
  <c r="G208" i="1"/>
  <c r="J207" i="1"/>
  <c r="G207" i="1"/>
  <c r="H210" i="1" s="1"/>
  <c r="K210" i="1" s="1"/>
  <c r="J206" i="1"/>
  <c r="G206" i="1"/>
  <c r="J205" i="1"/>
  <c r="G205" i="1"/>
  <c r="J204" i="1"/>
  <c r="G204" i="1"/>
  <c r="J203" i="1"/>
  <c r="G203" i="1"/>
  <c r="J202" i="1"/>
  <c r="G202" i="1"/>
  <c r="J201" i="1"/>
  <c r="G201" i="1"/>
  <c r="J200" i="1"/>
  <c r="G200" i="1"/>
  <c r="H205" i="1" s="1"/>
  <c r="K205" i="1" s="1"/>
  <c r="J199" i="1"/>
  <c r="G199" i="1"/>
  <c r="J198" i="1"/>
  <c r="G198" i="1"/>
  <c r="J197" i="1"/>
  <c r="G197" i="1"/>
  <c r="H199" i="1" s="1"/>
  <c r="K199" i="1" s="1"/>
  <c r="J196" i="1"/>
  <c r="G196" i="1"/>
  <c r="J195" i="1"/>
  <c r="G195" i="1"/>
  <c r="J194" i="1"/>
  <c r="G194" i="1"/>
  <c r="J193" i="1"/>
  <c r="G193" i="1"/>
  <c r="J192" i="1"/>
  <c r="G192" i="1"/>
  <c r="H195" i="1" s="1"/>
  <c r="K195" i="1" s="1"/>
  <c r="J191" i="1"/>
  <c r="G191" i="1"/>
  <c r="J190" i="1"/>
  <c r="G190" i="1"/>
  <c r="J189" i="1"/>
  <c r="G189" i="1"/>
  <c r="H190" i="1" s="1"/>
  <c r="K190" i="1" s="1"/>
  <c r="J188" i="1"/>
  <c r="G188" i="1"/>
  <c r="J187" i="1"/>
  <c r="G187" i="1"/>
  <c r="J186" i="1"/>
  <c r="G186" i="1"/>
  <c r="J185" i="1"/>
  <c r="G185" i="1"/>
  <c r="J184" i="1"/>
  <c r="G184" i="1"/>
  <c r="J183" i="1"/>
  <c r="G183" i="1"/>
  <c r="J182" i="1"/>
  <c r="G182" i="1"/>
  <c r="H185" i="1" s="1"/>
  <c r="K185" i="1" s="1"/>
  <c r="K181" i="1"/>
  <c r="J181" i="1"/>
  <c r="G181" i="1"/>
  <c r="J180" i="1"/>
  <c r="G180" i="1"/>
  <c r="J179" i="1"/>
  <c r="G179" i="1"/>
  <c r="K178" i="1"/>
  <c r="J178" i="1"/>
  <c r="G178" i="1"/>
  <c r="J177" i="1"/>
  <c r="G177" i="1"/>
  <c r="K176" i="1"/>
  <c r="J176" i="1"/>
  <c r="G176" i="1"/>
  <c r="J175" i="1"/>
  <c r="G175" i="1"/>
  <c r="K174" i="1"/>
  <c r="J174" i="1"/>
  <c r="G174" i="1"/>
  <c r="J173" i="1"/>
  <c r="G173" i="1"/>
  <c r="J172" i="1"/>
  <c r="G172" i="1"/>
  <c r="J171" i="1"/>
  <c r="G171" i="1"/>
  <c r="J170" i="1"/>
  <c r="G170" i="1"/>
  <c r="J169" i="1"/>
  <c r="G169" i="1"/>
  <c r="J168" i="1"/>
  <c r="G168" i="1"/>
  <c r="J167" i="1"/>
  <c r="G167" i="1"/>
  <c r="J166" i="1"/>
  <c r="G166" i="1"/>
  <c r="J165" i="1"/>
  <c r="G165" i="1"/>
  <c r="H172" i="1" s="1"/>
  <c r="K172" i="1" s="1"/>
  <c r="J164" i="1"/>
  <c r="G164" i="1"/>
  <c r="J163" i="1"/>
  <c r="G163" i="1"/>
  <c r="H164" i="1" s="1"/>
  <c r="K164" i="1" s="1"/>
  <c r="J162" i="1"/>
  <c r="G162" i="1"/>
  <c r="K161" i="1"/>
  <c r="J161" i="1"/>
  <c r="G161" i="1"/>
  <c r="J160" i="1"/>
  <c r="G160" i="1"/>
  <c r="J159" i="1"/>
  <c r="G159" i="1"/>
  <c r="J158" i="1"/>
  <c r="G158" i="1"/>
  <c r="J157" i="1"/>
  <c r="G157" i="1"/>
  <c r="H157" i="1" s="1"/>
  <c r="K157" i="1" s="1"/>
  <c r="J156" i="1"/>
  <c r="G156" i="1"/>
  <c r="J155" i="1"/>
  <c r="G155" i="1"/>
  <c r="J154" i="1"/>
  <c r="G154" i="1"/>
  <c r="J153" i="1"/>
  <c r="G153" i="1"/>
  <c r="J152" i="1"/>
  <c r="G152" i="1"/>
  <c r="J151" i="1"/>
  <c r="G151" i="1"/>
  <c r="J150" i="1"/>
  <c r="G150" i="1"/>
  <c r="J149" i="1"/>
  <c r="G149" i="1"/>
  <c r="H153" i="1" s="1"/>
  <c r="K153" i="1" s="1"/>
  <c r="J148" i="1"/>
  <c r="G148" i="1"/>
  <c r="J147" i="1"/>
  <c r="G147" i="1"/>
  <c r="J146" i="1"/>
  <c r="G146" i="1"/>
  <c r="J145" i="1"/>
  <c r="G145" i="1"/>
  <c r="H148" i="1" s="1"/>
  <c r="K148" i="1" s="1"/>
  <c r="J144" i="1"/>
  <c r="G144" i="1"/>
  <c r="H144" i="1" s="1"/>
  <c r="K144" i="1" s="1"/>
  <c r="J143" i="1"/>
  <c r="G143" i="1"/>
  <c r="J142" i="1"/>
  <c r="G142" i="1"/>
  <c r="J141" i="1"/>
  <c r="G141" i="1"/>
  <c r="H141" i="1" s="1"/>
  <c r="K141" i="1" s="1"/>
  <c r="J140" i="1"/>
  <c r="G140" i="1"/>
  <c r="J139" i="1"/>
  <c r="G139" i="1"/>
  <c r="J138" i="1"/>
  <c r="G138" i="1"/>
  <c r="K137" i="1"/>
  <c r="J137" i="1"/>
  <c r="G137" i="1"/>
  <c r="J136" i="1"/>
  <c r="G136" i="1"/>
  <c r="J135" i="1"/>
  <c r="G135" i="1"/>
  <c r="J134" i="1"/>
  <c r="G134" i="1"/>
  <c r="J133" i="1"/>
  <c r="G133" i="1"/>
  <c r="J132" i="1"/>
  <c r="G132" i="1"/>
  <c r="J131" i="1"/>
  <c r="G131" i="1"/>
  <c r="H132" i="1" s="1"/>
  <c r="K132" i="1" s="1"/>
  <c r="J130" i="1"/>
  <c r="G130" i="1"/>
  <c r="J129" i="1"/>
  <c r="G129" i="1"/>
  <c r="J128" i="1"/>
  <c r="G128" i="1"/>
  <c r="J127" i="1"/>
  <c r="G127" i="1"/>
  <c r="J126" i="1"/>
  <c r="G126" i="1"/>
  <c r="J125" i="1"/>
  <c r="G125" i="1"/>
  <c r="J124" i="1"/>
  <c r="G124" i="1"/>
  <c r="H130" i="1" s="1"/>
  <c r="K130" i="1" s="1"/>
  <c r="J123" i="1"/>
  <c r="G123" i="1"/>
  <c r="J122" i="1"/>
  <c r="G122" i="1"/>
  <c r="J121" i="1"/>
  <c r="G121" i="1"/>
  <c r="J120" i="1"/>
  <c r="G120" i="1"/>
  <c r="J119" i="1"/>
  <c r="G119" i="1"/>
  <c r="H123" i="1" s="1"/>
  <c r="K123" i="1" s="1"/>
  <c r="J118" i="1"/>
  <c r="G118" i="1"/>
  <c r="J117" i="1"/>
  <c r="G117" i="1"/>
  <c r="J116" i="1"/>
  <c r="G116" i="1"/>
  <c r="J115" i="1"/>
  <c r="G115" i="1"/>
  <c r="J114" i="1"/>
  <c r="G114" i="1"/>
  <c r="J113" i="1"/>
  <c r="G113" i="1"/>
  <c r="J112" i="1"/>
  <c r="G112" i="1"/>
  <c r="H118" i="1" s="1"/>
  <c r="K118" i="1" s="1"/>
  <c r="J111" i="1"/>
  <c r="G111" i="1"/>
  <c r="J110" i="1"/>
  <c r="G110" i="1"/>
  <c r="J109" i="1"/>
  <c r="G109" i="1"/>
  <c r="H111" i="1" s="1"/>
  <c r="K111" i="1" s="1"/>
  <c r="J108" i="1"/>
  <c r="G108" i="1"/>
  <c r="J107" i="1"/>
  <c r="G107" i="1"/>
  <c r="J106" i="1"/>
  <c r="G106" i="1"/>
  <c r="H107" i="1" s="1"/>
  <c r="K107" i="1" s="1"/>
  <c r="J105" i="1"/>
  <c r="G105" i="1"/>
  <c r="J104" i="1"/>
  <c r="G104" i="1"/>
  <c r="J103" i="1"/>
  <c r="G103" i="1"/>
  <c r="J102" i="1"/>
  <c r="G102" i="1"/>
  <c r="J101" i="1"/>
  <c r="G101" i="1"/>
  <c r="J100" i="1"/>
  <c r="G100" i="1"/>
  <c r="J99" i="1"/>
  <c r="G99" i="1"/>
  <c r="J98" i="1"/>
  <c r="G98" i="1"/>
  <c r="J97" i="1"/>
  <c r="G97" i="1"/>
  <c r="H102" i="1" s="1"/>
  <c r="K102" i="1" s="1"/>
  <c r="J96" i="1"/>
  <c r="G96" i="1"/>
  <c r="J95" i="1"/>
  <c r="G95" i="1"/>
  <c r="J94" i="1"/>
  <c r="G94" i="1"/>
  <c r="H95" i="1" s="1"/>
  <c r="K95" i="1" s="1"/>
  <c r="J93" i="1"/>
  <c r="G93" i="1"/>
  <c r="J92" i="1"/>
  <c r="G92" i="1"/>
  <c r="J91" i="1"/>
  <c r="G91" i="1"/>
  <c r="J90" i="1"/>
  <c r="G90" i="1"/>
  <c r="J89" i="1"/>
  <c r="G89" i="1"/>
  <c r="H91" i="1" s="1"/>
  <c r="K91" i="1" s="1"/>
  <c r="J88" i="1"/>
  <c r="G88" i="1"/>
  <c r="J87" i="1"/>
  <c r="G87" i="1"/>
  <c r="J86" i="1"/>
  <c r="G86" i="1"/>
  <c r="H88" i="1" s="1"/>
  <c r="K88" i="1" s="1"/>
  <c r="J85" i="1"/>
  <c r="G85" i="1"/>
  <c r="J84" i="1"/>
  <c r="G84" i="1"/>
  <c r="J83" i="1"/>
  <c r="G83" i="1"/>
  <c r="J82" i="1"/>
  <c r="G82" i="1"/>
  <c r="J81" i="1"/>
  <c r="G81" i="1"/>
  <c r="H85" i="1" s="1"/>
  <c r="K85" i="1" s="1"/>
  <c r="K80" i="1"/>
  <c r="J80" i="1"/>
  <c r="G80" i="1"/>
  <c r="J79" i="1"/>
  <c r="G79" i="1"/>
  <c r="J78" i="1"/>
  <c r="G78" i="1"/>
  <c r="J77" i="1"/>
  <c r="G77" i="1"/>
  <c r="J76" i="1"/>
  <c r="H76" i="1"/>
  <c r="K76" i="1" s="1"/>
  <c r="G76" i="1"/>
  <c r="J75" i="1"/>
  <c r="G75" i="1"/>
  <c r="J74" i="1"/>
  <c r="G74" i="1"/>
  <c r="J73" i="1"/>
  <c r="G73" i="1"/>
  <c r="H74" i="1" s="1"/>
  <c r="K74" i="1" s="1"/>
  <c r="J72" i="1"/>
  <c r="G72" i="1"/>
  <c r="J71" i="1"/>
  <c r="G71" i="1"/>
  <c r="J70" i="1"/>
  <c r="G70" i="1"/>
  <c r="J69" i="1"/>
  <c r="G69" i="1"/>
  <c r="J68" i="1"/>
  <c r="G68" i="1"/>
  <c r="H72" i="1" s="1"/>
  <c r="K72" i="1" s="1"/>
  <c r="J67" i="1"/>
  <c r="G67" i="1"/>
  <c r="J66" i="1"/>
  <c r="G66" i="1"/>
  <c r="J65" i="1"/>
  <c r="G65" i="1"/>
  <c r="J64" i="1"/>
  <c r="G64" i="1"/>
  <c r="H66" i="1" s="1"/>
  <c r="K66" i="1" s="1"/>
  <c r="J63" i="1"/>
  <c r="G63" i="1"/>
  <c r="J62" i="1"/>
  <c r="G62" i="1"/>
  <c r="J61" i="1"/>
  <c r="G61" i="1"/>
  <c r="J60" i="1"/>
  <c r="G60" i="1"/>
  <c r="H63" i="1" s="1"/>
  <c r="K63" i="1" s="1"/>
  <c r="J59" i="1"/>
  <c r="G59" i="1"/>
  <c r="H59" i="1" s="1"/>
  <c r="K59" i="1" s="1"/>
  <c r="J58" i="1"/>
  <c r="G58" i="1"/>
  <c r="J57" i="1"/>
  <c r="G57" i="1"/>
  <c r="J56" i="1"/>
  <c r="G56" i="1"/>
  <c r="H56" i="1" s="1"/>
  <c r="K56" i="1" s="1"/>
  <c r="J55" i="1"/>
  <c r="G55" i="1"/>
  <c r="J54" i="1"/>
  <c r="G54" i="1"/>
  <c r="J53" i="1"/>
  <c r="G53" i="1"/>
  <c r="J52" i="1"/>
  <c r="G52" i="1"/>
  <c r="J51" i="1"/>
  <c r="H51" i="1"/>
  <c r="K51" i="1" s="1"/>
  <c r="G51" i="1"/>
  <c r="J50" i="1"/>
  <c r="G50" i="1"/>
  <c r="J49" i="1"/>
  <c r="G49" i="1"/>
  <c r="J48" i="1"/>
  <c r="H48" i="1"/>
  <c r="K48" i="1" s="1"/>
  <c r="G48" i="1"/>
  <c r="J47" i="1"/>
  <c r="G47" i="1"/>
  <c r="J46" i="1"/>
  <c r="G46" i="1"/>
  <c r="J45" i="1"/>
  <c r="G45" i="1"/>
  <c r="J44" i="1"/>
  <c r="G44" i="1"/>
  <c r="J43" i="1"/>
  <c r="G43" i="1"/>
  <c r="H43" i="1" s="1"/>
  <c r="K43" i="1" s="1"/>
  <c r="J42" i="1"/>
  <c r="G42" i="1"/>
  <c r="J41" i="1"/>
  <c r="G41" i="1"/>
  <c r="J40" i="1"/>
  <c r="G40" i="1"/>
  <c r="J39" i="1"/>
  <c r="G39" i="1"/>
  <c r="J38" i="1"/>
  <c r="G38" i="1"/>
  <c r="H39" i="1" s="1"/>
  <c r="K39" i="1" s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H36" i="1" s="1"/>
  <c r="K36" i="1" s="1"/>
  <c r="K30" i="1"/>
  <c r="J30" i="1"/>
  <c r="G30" i="1"/>
  <c r="J29" i="1"/>
  <c r="G29" i="1"/>
  <c r="J28" i="1"/>
  <c r="G28" i="1"/>
  <c r="J27" i="1"/>
  <c r="G27" i="1"/>
  <c r="J26" i="1"/>
  <c r="G26" i="1"/>
  <c r="H30" i="1" s="1"/>
  <c r="J25" i="1"/>
  <c r="G25" i="1"/>
  <c r="J24" i="1"/>
  <c r="G24" i="1"/>
  <c r="J23" i="1"/>
  <c r="G23" i="1"/>
  <c r="H23" i="1" s="1"/>
  <c r="K23" i="1" s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H19" i="1" s="1"/>
  <c r="K19" i="1" s="1"/>
  <c r="J13" i="1"/>
  <c r="G13" i="1"/>
  <c r="H13" i="1" s="1"/>
  <c r="K13" i="1" s="1"/>
  <c r="J12" i="1"/>
  <c r="G12" i="1"/>
  <c r="J11" i="1"/>
  <c r="G11" i="1"/>
  <c r="J10" i="1"/>
  <c r="G10" i="1"/>
  <c r="J9" i="1"/>
  <c r="G9" i="1"/>
  <c r="J8" i="1"/>
  <c r="H8" i="1"/>
  <c r="K8" i="1" s="1"/>
  <c r="G8" i="1"/>
  <c r="J7" i="1"/>
  <c r="G7" i="1"/>
  <c r="J6" i="1"/>
  <c r="G6" i="1"/>
  <c r="J5" i="1"/>
  <c r="G5" i="1"/>
</calcChain>
</file>

<file path=xl/sharedStrings.xml><?xml version="1.0" encoding="utf-8"?>
<sst xmlns="http://schemas.openxmlformats.org/spreadsheetml/2006/main" count="781" uniqueCount="276">
  <si>
    <t>80/81</t>
  </si>
  <si>
    <t>81/82</t>
  </si>
  <si>
    <t>82/83</t>
  </si>
  <si>
    <t>83/84</t>
  </si>
  <si>
    <t>84/85</t>
  </si>
  <si>
    <t>85/86</t>
  </si>
  <si>
    <t>86/87</t>
  </si>
  <si>
    <t>87/88</t>
  </si>
  <si>
    <t>88/89</t>
  </si>
  <si>
    <t>89/90</t>
  </si>
  <si>
    <t>90/91</t>
  </si>
  <si>
    <t>91/92</t>
  </si>
  <si>
    <t>92/93</t>
  </si>
  <si>
    <t>93/94</t>
  </si>
  <si>
    <t>94/95</t>
  </si>
  <si>
    <t>95/96</t>
  </si>
  <si>
    <t>96/97</t>
  </si>
  <si>
    <t>97/98</t>
  </si>
  <si>
    <t>98/99</t>
  </si>
  <si>
    <t>99/00</t>
  </si>
  <si>
    <t>00/01</t>
  </si>
  <si>
    <t>2001/02</t>
  </si>
  <si>
    <t>2002/03</t>
  </si>
  <si>
    <t>2003/04</t>
  </si>
  <si>
    <t>2004/05</t>
  </si>
  <si>
    <t>No Division 1 Team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</si>
  <si>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</si>
  <si>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</si>
  <si>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</si>
  <si>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</si>
  <si>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</si>
  <si>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</si>
  <si>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</si>
  <si>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</si>
  <si>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</si>
  <si>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</si>
  <si>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</si>
  <si>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</si>
  <si>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</si>
  <si>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</si>
  <si>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Player</t>
  </si>
  <si>
    <t>Position</t>
  </si>
  <si>
    <t xml:space="preserve">Defensive outs
</t>
  </si>
  <si>
    <t>Put Outs</t>
  </si>
  <si>
    <t>Assist</t>
  </si>
  <si>
    <t>Errors</t>
  </si>
  <si>
    <t>PO+A</t>
  </si>
  <si>
    <t>combined</t>
  </si>
  <si>
    <t>FA</t>
  </si>
  <si>
    <t>combined FA</t>
  </si>
  <si>
    <t>A Coxon</t>
  </si>
  <si>
    <t>A Nash</t>
  </si>
  <si>
    <t>A Williams</t>
  </si>
  <si>
    <t>Aaron King</t>
  </si>
  <si>
    <t>Aaron Lodge</t>
  </si>
  <si>
    <t>Aaron Sparkes</t>
  </si>
  <si>
    <t>Adam Keily</t>
  </si>
  <si>
    <t>Adam Nicks</t>
  </si>
  <si>
    <t>Adam Roe</t>
  </si>
  <si>
    <t>Adam Rowe</t>
  </si>
  <si>
    <t>Aiden Cairns</t>
  </si>
  <si>
    <t>Aiden Fairley</t>
  </si>
  <si>
    <t>Alan Morgan</t>
  </si>
  <si>
    <t>Andrew Almond</t>
  </si>
  <si>
    <t>Andrew Chesterton</t>
  </si>
  <si>
    <t>Andrew Sykora</t>
  </si>
  <si>
    <t>Andrew Taintey</t>
  </si>
  <si>
    <t>Andy Behrendt</t>
  </si>
  <si>
    <t>Andy Seymour</t>
  </si>
  <si>
    <t>Anthony Dienelt</t>
  </si>
  <si>
    <t>Ashleigh Rosenthal</t>
  </si>
  <si>
    <t>Ashley Burns</t>
  </si>
  <si>
    <t>Ashley Kendray</t>
  </si>
  <si>
    <t>Ben Andrews</t>
  </si>
  <si>
    <t>Ben Catalano</t>
  </si>
  <si>
    <t>Ben Wesley</t>
  </si>
  <si>
    <t>Boston Hodges</t>
  </si>
  <si>
    <t>Braeden Carr</t>
  </si>
  <si>
    <t>Brandon Russo</t>
  </si>
  <si>
    <t>Brendan Chappell</t>
  </si>
  <si>
    <t>Brendan Frears</t>
  </si>
  <si>
    <t>Brett Colquhoun</t>
  </si>
  <si>
    <t>Brett Conlon</t>
  </si>
  <si>
    <t>Brett Hattersley</t>
  </si>
  <si>
    <t>Brett Hughes</t>
  </si>
  <si>
    <t>Byron Wiley</t>
  </si>
  <si>
    <t>Cheun Yao Kao</t>
  </si>
  <si>
    <t>Chris Doley</t>
  </si>
  <si>
    <t>Chris Hobart</t>
  </si>
  <si>
    <t>Chris Janssen</t>
  </si>
  <si>
    <t>Chris Payne</t>
  </si>
  <si>
    <t>Chris Wade</t>
  </si>
  <si>
    <t>Connor McLeod</t>
  </si>
  <si>
    <t>Cooper Peacock</t>
  </si>
  <si>
    <t>Craig Pycock</t>
  </si>
  <si>
    <t>Craig Watts</t>
  </si>
  <si>
    <t>Cyr Garrett</t>
  </si>
  <si>
    <t>Dan Hubert</t>
  </si>
  <si>
    <t>Daniel Broadbridge</t>
  </si>
  <si>
    <t>Daniel Burkurski</t>
  </si>
  <si>
    <t>Danny Hall</t>
  </si>
  <si>
    <t>Darcy Barry</t>
  </si>
  <si>
    <t>Darren Hocking</t>
  </si>
  <si>
    <t>Darren White</t>
  </si>
  <si>
    <t>Dave Harkin</t>
  </si>
  <si>
    <t>David Forbes</t>
  </si>
  <si>
    <t>David Hammond</t>
  </si>
  <si>
    <t>David Hirst</t>
  </si>
  <si>
    <t>Dean Forbes</t>
  </si>
  <si>
    <t>Dean Taintey</t>
  </si>
  <si>
    <t>Dean Towill</t>
  </si>
  <si>
    <t>Declan Steel</t>
  </si>
  <si>
    <t>Devin Powers-Davis</t>
  </si>
  <si>
    <t>Devon Barker</t>
  </si>
  <si>
    <t>Dexter Abroe</t>
  </si>
  <si>
    <t>Dominic Hodges</t>
  </si>
  <si>
    <t>Don Brossart</t>
  </si>
  <si>
    <t>Eamon McLoughlin</t>
  </si>
  <si>
    <t>Elliot Smith</t>
  </si>
  <si>
    <t>Eric Kazysak</t>
  </si>
  <si>
    <t>Ethan Badcock</t>
  </si>
  <si>
    <t>Ethan Kelsey</t>
  </si>
  <si>
    <t>Fraser Bradfield</t>
  </si>
  <si>
    <t>Gary Challen</t>
  </si>
  <si>
    <t>Ethan Carr</t>
  </si>
  <si>
    <t>Gary Day</t>
  </si>
  <si>
    <t>Gary Hayley</t>
  </si>
  <si>
    <t>Gary Lawrence</t>
  </si>
  <si>
    <t>Gavin Wood</t>
  </si>
  <si>
    <t>Gerald Wagner</t>
  </si>
  <si>
    <t>Giovanni Garbella</t>
  </si>
  <si>
    <t>Glen Romney</t>
  </si>
  <si>
    <t>Glenn Lodge</t>
  </si>
  <si>
    <t>Graham Gepp</t>
  </si>
  <si>
    <t>Graham Hodges</t>
  </si>
  <si>
    <t>Greg Jettner</t>
  </si>
  <si>
    <t>Griffin Weber</t>
  </si>
  <si>
    <t>Hei Chun Lee</t>
  </si>
  <si>
    <t>Ian Chapman</t>
  </si>
  <si>
    <t>Iwan Galkin</t>
  </si>
  <si>
    <t>Jack Kilner</t>
  </si>
  <si>
    <t>Jack Partington</t>
  </si>
  <si>
    <t>Jake Cairns</t>
  </si>
  <si>
    <t>James Bell</t>
  </si>
  <si>
    <t>Jason Palmer</t>
  </si>
  <si>
    <t>Jay Couzner</t>
  </si>
  <si>
    <t>Jeff Smith</t>
  </si>
  <si>
    <t>Jet Clohessy</t>
  </si>
  <si>
    <t>Joe Wittig</t>
  </si>
  <si>
    <t>Joey Schoenfeld</t>
  </si>
  <si>
    <t>John Bevan</t>
  </si>
  <si>
    <t>John Popynick</t>
  </si>
  <si>
    <t>Jon Mellor</t>
  </si>
  <si>
    <t>Jonahan Rex</t>
  </si>
  <si>
    <t>Jordan Hodges</t>
  </si>
  <si>
    <t>Jordy Grose</t>
  </si>
  <si>
    <t>Josh Guelzow</t>
  </si>
  <si>
    <t>Josh Harrington</t>
  </si>
  <si>
    <t>Josh Sowton</t>
  </si>
  <si>
    <t>JT Putt</t>
  </si>
  <si>
    <t>Justin Patriarca</t>
  </si>
  <si>
    <t>Justin Smoker</t>
  </si>
  <si>
    <t>Kane Galloway</t>
  </si>
  <si>
    <t>Kernan Ronan</t>
  </si>
  <si>
    <t>Kevin Greatrex</t>
  </si>
  <si>
    <t>Kevin Winton</t>
  </si>
  <si>
    <t>Koki Yonezawa</t>
  </si>
  <si>
    <t>Kosei Suzuki</t>
  </si>
  <si>
    <t>Kuan-Jen Chen</t>
  </si>
  <si>
    <t>Kyle Gregory</t>
  </si>
  <si>
    <t>Lachlan Burrows</t>
  </si>
  <si>
    <t>Landon Hernandez</t>
  </si>
  <si>
    <t>Lars Andersen</t>
  </si>
  <si>
    <t>Liam Bull</t>
  </si>
  <si>
    <t>Liam Mullen</t>
  </si>
  <si>
    <t>Lucas Burnell</t>
  </si>
  <si>
    <t>Luke Schilds</t>
  </si>
  <si>
    <t>Luke Trevaskis</t>
  </si>
  <si>
    <t>Marc Taintey</t>
  </si>
  <si>
    <t>Marcus Burbank</t>
  </si>
  <si>
    <t>Mark Bevan</t>
  </si>
  <si>
    <t>Mark Sanders</t>
  </si>
  <si>
    <t>Mark Tucker</t>
  </si>
  <si>
    <t>Matt Bartolo</t>
  </si>
  <si>
    <t>Matt Filsell</t>
  </si>
  <si>
    <t>Matt Pav</t>
  </si>
  <si>
    <t>Matt Whitfield</t>
  </si>
  <si>
    <t>Matthew Graves</t>
  </si>
  <si>
    <t>Matthew Higgs</t>
  </si>
  <si>
    <t>Matthew Wilson</t>
  </si>
  <si>
    <t>Max Regelado</t>
  </si>
  <si>
    <t>Maxim Hotta</t>
  </si>
  <si>
    <t>Michael Forbes</t>
  </si>
  <si>
    <t>Michael Hammond</t>
  </si>
  <si>
    <t>Michael McDonald</t>
  </si>
  <si>
    <t>Mitch Matheson</t>
  </si>
  <si>
    <t>Murray Fielder</t>
  </si>
  <si>
    <t>Nathan Bromley</t>
  </si>
  <si>
    <t>Nathan Crawford</t>
  </si>
  <si>
    <t>Nathan Pearce</t>
  </si>
  <si>
    <t>Nathan Przybilski</t>
  </si>
  <si>
    <t>Nick Crouse</t>
  </si>
  <si>
    <t>Nick Galic</t>
  </si>
  <si>
    <t>Noel Baca</t>
  </si>
  <si>
    <t>Paul Bevan</t>
  </si>
  <si>
    <t>Paul Cutler</t>
  </si>
  <si>
    <t>Paul Doley</t>
  </si>
  <si>
    <t>Paul Ingham</t>
  </si>
  <si>
    <t>Paul Leaver</t>
  </si>
  <si>
    <t>Paul McCullough</t>
  </si>
  <si>
    <t>Paul Ravesi</t>
  </si>
  <si>
    <t>Paul Roxby</t>
  </si>
  <si>
    <t>Peter Arnold</t>
  </si>
  <si>
    <t>Peter Kosch</t>
  </si>
  <si>
    <t>Peter Moore</t>
  </si>
  <si>
    <t>Phil Acosta</t>
  </si>
  <si>
    <t>Rhett Biglands</t>
  </si>
  <si>
    <t>Ric Pittard</t>
  </si>
  <si>
    <t>Richard Bartlett</t>
  </si>
  <si>
    <t>Rob Riley</t>
  </si>
  <si>
    <t>Robbie Cain</t>
  </si>
  <si>
    <t>Rodney Hardy</t>
  </si>
  <si>
    <t>Roger Smoker</t>
  </si>
  <si>
    <t>Ron Madigan</t>
  </si>
  <si>
    <t>Russell Dart</t>
  </si>
  <si>
    <t>Russell Dixon</t>
  </si>
  <si>
    <t>Russell Hart</t>
  </si>
  <si>
    <t>Ryan Simunsen</t>
  </si>
  <si>
    <t>Sam Holbrook</t>
  </si>
  <si>
    <t>Sam Tibbitts</t>
  </si>
  <si>
    <t>Sasso Tomihoro</t>
  </si>
  <si>
    <t>Scott Andrewartha</t>
  </si>
  <si>
    <t>Scott Bean</t>
  </si>
  <si>
    <t>Sean Conlon</t>
  </si>
  <si>
    <t>Sebastion Nooij</t>
  </si>
  <si>
    <t>Seiichiro Suzuki</t>
  </si>
  <si>
    <t>Shane McCullough</t>
  </si>
  <si>
    <t>Shane Mellor</t>
  </si>
  <si>
    <t>Shane Priest</t>
  </si>
  <si>
    <t>Simon Andrewartha</t>
  </si>
  <si>
    <t>Simon Wilson</t>
  </si>
  <si>
    <t>Stephen Borg</t>
  </si>
  <si>
    <t>Steve Forrest</t>
  </si>
  <si>
    <t>Steve Frost</t>
  </si>
  <si>
    <t>Steve Heath</t>
  </si>
  <si>
    <t>Steve Irwin</t>
  </si>
  <si>
    <t>Steve Lomax</t>
  </si>
  <si>
    <t>Steve Rex</t>
  </si>
  <si>
    <t>Steve Tran</t>
  </si>
  <si>
    <t>Steve White</t>
  </si>
  <si>
    <t>Steve Yeatman</t>
  </si>
  <si>
    <t>Taylor Fallon</t>
  </si>
  <si>
    <t>Tim Cusick</t>
  </si>
  <si>
    <t>Tim Newman</t>
  </si>
  <si>
    <t>Tim Wells</t>
  </si>
  <si>
    <t>Tom Bell</t>
  </si>
  <si>
    <t>Tom Vassallo</t>
  </si>
  <si>
    <t>Tom Wickens</t>
  </si>
  <si>
    <t>Tony Demasi</t>
  </si>
  <si>
    <t>Trent Hancock</t>
  </si>
  <si>
    <t>Troy Dunn</t>
  </si>
  <si>
    <t>Troy Riley</t>
  </si>
  <si>
    <t>Troy Scoble</t>
  </si>
  <si>
    <t>Tyler Chappell</t>
  </si>
  <si>
    <t>Tyler Thompson</t>
  </si>
  <si>
    <t>Tyler Wall-Waddell</t>
  </si>
  <si>
    <t>Tyson Arnold</t>
  </si>
  <si>
    <t>Warren Proctor</t>
  </si>
  <si>
    <t>Wayne Leaves</t>
  </si>
  <si>
    <t>Wayne Ough</t>
  </si>
  <si>
    <t>Wesley DeJong</t>
  </si>
  <si>
    <t>William Oliver</t>
  </si>
  <si>
    <t>William Simpson</t>
  </si>
  <si>
    <t>Wilson Lee</t>
  </si>
  <si>
    <t>Yuki Okuma</t>
  </si>
  <si>
    <t>Zac Trevaskis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</si>
</sst>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" fontId="0" fillId="2" borderId="0" xfId="0" applyNumberFormat="1" applyFill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" fontId="0" fillId="3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FC1A1-69B4-4D57-A3CA-19B6C0215C52}">
  <dimension ref="A1:XFD743"/>
  <sheetViews>
    <sheetView tabSelected="1" workbookViewId="0"/>
  </sheetViews>
  <sheetFormatPr defaultColWidth="9.140625" defaultRowHeight="15" x14ac:dyDescent="0.25"/>
  <cols>
    <col min="1" max="1" width="19.5703125" style="2" customWidth="1"/>
    <col min="2" max="2" width="10.140625" style="2" customWidth="1"/>
    <col min="3" max="3" width="9.85546875" style="2" customWidth="1"/>
    <col min="4" max="4" width="7.7109375" style="2" customWidth="1"/>
    <col min="5" max="5" width="7.85546875" style="11" customWidth="1"/>
    <col min="6" max="6" width="8.7109375" style="2" customWidth="1"/>
    <col min="7" max="7" width="7.42578125" style="2" customWidth="1"/>
    <col min="8" max="8" width="7.28515625" style="2" customWidth="1"/>
    <col min="9" max="9" width="8.42578125" style="2" customWidth="1"/>
    <col min="10" max="10" width="8.28515625" style="2" customWidth="1"/>
    <col min="11" max="11" width="9" style="4" customWidth="1"/>
    <col min="12" max="12" width="7.28515625" style="2" customWidth="1"/>
    <col min="13" max="13" width="7" style="2" customWidth="1"/>
    <col min="14" max="14" width="7.42578125" style="2" customWidth="1"/>
    <col min="15" max="15" width="6.85546875" style="2" customWidth="1"/>
    <col min="16" max="16" width="9.140625" style="4"/>
    <col min="17" max="17" width="8" style="2" customWidth="1"/>
    <col min="18" max="18" width="7.28515625" style="4" customWidth="1"/>
    <col min="19" max="19" width="7.140625" style="4" customWidth="1"/>
    <col min="20" max="20" width="9.140625" style="4"/>
    <col min="21" max="21" width="9.140625" style="2"/>
    <col min="22" max="22" width="10.28515625" style="2" customWidth="1"/>
    <col min="23" max="16384" width="9.140625" style="2"/>
  </cols>
  <sheetData>
    <row r="1" spans="1:23 16384:16384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2" t="s">
        <v>9</v>
      </c>
      <c r="K1" s="4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5" t="s">
        <v>21</v>
      </c>
    </row>
    <row r="2" spans="1:23 16384:16384" x14ac:dyDescent="0.25">
      <c r="A2" s="5" t="s">
        <v>22</v>
      </c>
      <c r="B2" s="5" t="s">
        <v>23</v>
      </c>
      <c r="C2" s="5" t="s">
        <v>24</v>
      </c>
      <c r="D2" s="6" t="s">
        <v>25</v>
      </c>
      <c r="E2" s="7"/>
      <c r="F2" s="6"/>
      <c r="G2" s="6"/>
      <c r="H2" s="5" t="s">
        <v>26</v>
      </c>
      <c r="I2" s="5" t="s">
        <v>27</v>
      </c>
      <c r="J2" s="5" t="s">
        <v>28</v>
      </c>
      <c r="K2" s="8" t="s">
        <v>29</v>
      </c>
      <c r="L2" s="5" t="s">
        <v>30</v>
      </c>
      <c r="M2" s="5" t="s">
        <v>31</v>
      </c>
      <c r="N2" s="5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XFD2" s="9"/>
    </row>
    <row r="3" spans="1:23 16384:16384" x14ac:dyDescent="0.25">
      <c r="C3" s="10"/>
      <c r="D3" s="10"/>
      <c r="F3" s="10"/>
      <c r="G3" s="11"/>
      <c r="H3" s="10"/>
      <c r="I3" s="10"/>
      <c r="J3" s="10"/>
      <c r="L3" s="11"/>
      <c r="M3" s="10"/>
      <c r="N3" s="10"/>
      <c r="O3" s="10"/>
      <c r="Q3" s="10"/>
      <c r="R3" s="10"/>
      <c r="S3" s="2"/>
      <c r="T3" s="2"/>
    </row>
    <row r="4" spans="1:23 16384:16384" ht="30.95" customHeight="1" x14ac:dyDescent="0.25">
      <c r="A4" s="12" t="s">
        <v>40</v>
      </c>
      <c r="B4" s="12" t="s">
        <v>41</v>
      </c>
      <c r="C4" s="13" t="s">
        <v>42</v>
      </c>
      <c r="D4" s="12" t="s">
        <v>43</v>
      </c>
      <c r="E4" s="14" t="s">
        <v>44</v>
      </c>
      <c r="F4" s="15" t="s">
        <v>45</v>
      </c>
      <c r="G4" s="12" t="s">
        <v>46</v>
      </c>
      <c r="H4" s="12" t="s">
        <v>47</v>
      </c>
      <c r="I4" s="12"/>
      <c r="J4" s="2" t="s">
        <v>48</v>
      </c>
      <c r="K4" s="16" t="s">
        <v>49</v>
      </c>
      <c r="L4" s="12"/>
      <c r="M4" s="12"/>
      <c r="N4" s="12"/>
      <c r="O4" s="12"/>
      <c r="P4" s="15"/>
      <c r="Q4" s="12"/>
      <c r="R4" s="15"/>
      <c r="S4" s="15"/>
      <c r="T4" s="15"/>
      <c r="U4" s="12"/>
      <c r="W4" s="17"/>
    </row>
    <row r="5" spans="1:23 16384:16384" x14ac:dyDescent="0.25">
      <c r="A5" s="2" t="s">
        <v>50</v>
      </c>
      <c r="B5" s="2">
        <v>1</v>
      </c>
      <c r="C5"/>
      <c r="D5" s="18"/>
      <c r="E5" s="11">
        <v>1</v>
      </c>
      <c r="G5" s="11">
        <f t="shared" ref="G5:G68" si="0">D5+E5</f>
        <v>1</v>
      </c>
      <c r="H5" s="18"/>
      <c r="I5"/>
      <c r="J5" s="4">
        <f t="shared" ref="J5:J68" si="1">(D5+E5)/(D5+E5+F5)</f>
        <v>1</v>
      </c>
      <c r="K5" s="19">
        <v>1</v>
      </c>
      <c r="M5"/>
      <c r="N5"/>
      <c r="Q5" s="18"/>
      <c r="U5" s="4"/>
      <c r="W5" s="4"/>
    </row>
    <row r="6" spans="1:23 16384:16384" x14ac:dyDescent="0.25">
      <c r="A6" s="2" t="s">
        <v>51</v>
      </c>
      <c r="B6" s="2">
        <v>9</v>
      </c>
      <c r="C6"/>
      <c r="D6" s="18">
        <v>2</v>
      </c>
      <c r="G6" s="11">
        <f t="shared" si="0"/>
        <v>2</v>
      </c>
      <c r="H6" s="18"/>
      <c r="I6"/>
      <c r="J6" s="4">
        <f t="shared" si="1"/>
        <v>1</v>
      </c>
      <c r="K6" s="19">
        <v>1</v>
      </c>
      <c r="M6"/>
      <c r="N6"/>
      <c r="Q6" s="18"/>
      <c r="U6" s="4"/>
      <c r="W6" s="4"/>
    </row>
    <row r="7" spans="1:23 16384:16384" x14ac:dyDescent="0.25">
      <c r="A7" s="2" t="s">
        <v>52</v>
      </c>
      <c r="B7" s="2">
        <v>5</v>
      </c>
      <c r="C7"/>
      <c r="D7" s="18">
        <v>3</v>
      </c>
      <c r="E7" s="11">
        <v>14</v>
      </c>
      <c r="F7" s="2">
        <v>1</v>
      </c>
      <c r="G7" s="11">
        <f t="shared" si="0"/>
        <v>17</v>
      </c>
      <c r="H7" s="18"/>
      <c r="I7"/>
      <c r="J7" s="4">
        <f t="shared" si="1"/>
        <v>0.94444444444444442</v>
      </c>
      <c r="K7" s="19"/>
      <c r="M7"/>
      <c r="N7"/>
      <c r="Q7" s="18"/>
      <c r="U7" s="4"/>
      <c r="W7" s="4"/>
    </row>
    <row r="8" spans="1:23 16384:16384" x14ac:dyDescent="0.25">
      <c r="A8" s="2" t="s">
        <v>52</v>
      </c>
      <c r="B8" s="2">
        <v>6</v>
      </c>
      <c r="D8" s="2">
        <v>2</v>
      </c>
      <c r="E8" s="11">
        <v>7</v>
      </c>
      <c r="G8" s="11">
        <f t="shared" si="0"/>
        <v>9</v>
      </c>
      <c r="H8" s="11">
        <f>SUM(G7:G8)</f>
        <v>26</v>
      </c>
      <c r="I8"/>
      <c r="J8" s="4">
        <f t="shared" si="1"/>
        <v>1</v>
      </c>
      <c r="K8" s="4">
        <f>H8/27</f>
        <v>0.96296296296296291</v>
      </c>
      <c r="L8" s="4"/>
      <c r="Q8" s="18"/>
      <c r="U8" s="4"/>
      <c r="W8" s="4"/>
    </row>
    <row r="9" spans="1:23 16384:16384" x14ac:dyDescent="0.25">
      <c r="A9" s="2" t="s">
        <v>53</v>
      </c>
      <c r="B9" s="2">
        <v>9</v>
      </c>
      <c r="D9" s="18">
        <v>1</v>
      </c>
      <c r="G9" s="11">
        <f t="shared" si="0"/>
        <v>1</v>
      </c>
      <c r="I9"/>
      <c r="J9" s="4">
        <f t="shared" si="1"/>
        <v>1</v>
      </c>
      <c r="K9" s="4">
        <v>1</v>
      </c>
      <c r="M9"/>
      <c r="O9"/>
      <c r="Q9" s="18"/>
      <c r="U9" s="4"/>
      <c r="W9" s="4"/>
    </row>
    <row r="10" spans="1:23 16384:16384" x14ac:dyDescent="0.25">
      <c r="A10" s="2" t="s">
        <v>54</v>
      </c>
      <c r="B10" s="2">
        <v>3</v>
      </c>
      <c r="C10"/>
      <c r="D10" s="18">
        <v>2</v>
      </c>
      <c r="G10" s="11">
        <f t="shared" si="0"/>
        <v>2</v>
      </c>
      <c r="I10"/>
      <c r="J10" s="4">
        <f t="shared" si="1"/>
        <v>1</v>
      </c>
      <c r="K10" s="19">
        <v>1</v>
      </c>
      <c r="N10"/>
      <c r="U10" s="4"/>
      <c r="W10" s="4"/>
    </row>
    <row r="11" spans="1:23 16384:16384" x14ac:dyDescent="0.25">
      <c r="A11" s="2" t="s">
        <v>55</v>
      </c>
      <c r="B11" s="2">
        <v>4</v>
      </c>
      <c r="D11" s="18">
        <v>13</v>
      </c>
      <c r="E11" s="11">
        <v>7</v>
      </c>
      <c r="F11" s="2">
        <v>4</v>
      </c>
      <c r="G11" s="11">
        <f t="shared" si="0"/>
        <v>20</v>
      </c>
      <c r="H11" s="18"/>
      <c r="J11" s="4">
        <f t="shared" si="1"/>
        <v>0.83333333333333337</v>
      </c>
      <c r="N11"/>
      <c r="U11" s="4"/>
      <c r="W11" s="4"/>
    </row>
    <row r="12" spans="1:23 16384:16384" x14ac:dyDescent="0.25">
      <c r="A12" s="2" t="s">
        <v>55</v>
      </c>
      <c r="B12" s="2">
        <v>5</v>
      </c>
      <c r="E12" s="11">
        <v>2</v>
      </c>
      <c r="F12" s="2">
        <v>1</v>
      </c>
      <c r="G12" s="11">
        <f t="shared" si="0"/>
        <v>2</v>
      </c>
      <c r="J12" s="4">
        <f t="shared" si="1"/>
        <v>0.66666666666666663</v>
      </c>
      <c r="U12" s="4"/>
      <c r="W12" s="4"/>
    </row>
    <row r="13" spans="1:23 16384:16384" x14ac:dyDescent="0.25">
      <c r="A13" s="2" t="s">
        <v>55</v>
      </c>
      <c r="B13" s="2">
        <v>9</v>
      </c>
      <c r="D13" s="2">
        <v>1</v>
      </c>
      <c r="G13" s="11">
        <f t="shared" si="0"/>
        <v>1</v>
      </c>
      <c r="H13" s="11">
        <f>SUM(G11:G13)</f>
        <v>23</v>
      </c>
      <c r="J13" s="4">
        <f t="shared" si="1"/>
        <v>1</v>
      </c>
      <c r="K13" s="4">
        <f>H13/28</f>
        <v>0.8214285714285714</v>
      </c>
      <c r="U13" s="4"/>
      <c r="W13" s="4"/>
    </row>
    <row r="14" spans="1:23 16384:16384" x14ac:dyDescent="0.25">
      <c r="A14" s="2" t="s">
        <v>56</v>
      </c>
      <c r="B14" s="2">
        <v>2</v>
      </c>
      <c r="D14" s="2">
        <v>36</v>
      </c>
      <c r="E14" s="11">
        <v>5</v>
      </c>
      <c r="F14" s="2">
        <v>4</v>
      </c>
      <c r="G14" s="11">
        <f t="shared" si="0"/>
        <v>41</v>
      </c>
      <c r="J14" s="4">
        <f t="shared" si="1"/>
        <v>0.91111111111111109</v>
      </c>
      <c r="U14" s="4"/>
      <c r="W14" s="4"/>
    </row>
    <row r="15" spans="1:23 16384:16384" x14ac:dyDescent="0.25">
      <c r="A15" s="2" t="s">
        <v>56</v>
      </c>
      <c r="B15" s="2">
        <v>3</v>
      </c>
      <c r="D15" s="2">
        <v>15</v>
      </c>
      <c r="G15" s="11">
        <f t="shared" si="0"/>
        <v>15</v>
      </c>
      <c r="J15" s="4">
        <f t="shared" si="1"/>
        <v>1</v>
      </c>
      <c r="U15" s="4"/>
      <c r="W15" s="4"/>
    </row>
    <row r="16" spans="1:23 16384:16384" x14ac:dyDescent="0.25">
      <c r="A16" s="2" t="s">
        <v>56</v>
      </c>
      <c r="B16" s="2">
        <v>4</v>
      </c>
      <c r="D16" s="2">
        <v>4</v>
      </c>
      <c r="E16" s="11">
        <v>2</v>
      </c>
      <c r="F16" s="2">
        <v>3</v>
      </c>
      <c r="G16" s="11">
        <f t="shared" si="0"/>
        <v>6</v>
      </c>
      <c r="J16" s="4">
        <f t="shared" si="1"/>
        <v>0.66666666666666663</v>
      </c>
      <c r="U16" s="4"/>
      <c r="W16" s="4"/>
    </row>
    <row r="17" spans="1:23" x14ac:dyDescent="0.25">
      <c r="A17" s="2" t="s">
        <v>56</v>
      </c>
      <c r="B17" s="2">
        <v>5</v>
      </c>
      <c r="D17" s="2">
        <v>4</v>
      </c>
      <c r="E17" s="11">
        <v>3</v>
      </c>
      <c r="F17" s="2">
        <v>4</v>
      </c>
      <c r="G17" s="11">
        <f t="shared" si="0"/>
        <v>7</v>
      </c>
      <c r="J17" s="4">
        <f t="shared" si="1"/>
        <v>0.63636363636363635</v>
      </c>
      <c r="U17" s="4"/>
      <c r="W17" s="4"/>
    </row>
    <row r="18" spans="1:23" x14ac:dyDescent="0.25">
      <c r="A18" s="2" t="s">
        <v>56</v>
      </c>
      <c r="B18" s="2">
        <v>7</v>
      </c>
      <c r="D18" s="2">
        <v>37</v>
      </c>
      <c r="E18" s="11">
        <v>2</v>
      </c>
      <c r="F18" s="2">
        <v>3</v>
      </c>
      <c r="G18" s="11">
        <f t="shared" si="0"/>
        <v>39</v>
      </c>
      <c r="J18" s="4">
        <f t="shared" si="1"/>
        <v>0.9285714285714286</v>
      </c>
      <c r="U18" s="4"/>
      <c r="W18" s="4"/>
    </row>
    <row r="19" spans="1:23" x14ac:dyDescent="0.25">
      <c r="A19" s="2" t="s">
        <v>56</v>
      </c>
      <c r="B19" s="2">
        <v>9</v>
      </c>
      <c r="D19" s="2">
        <v>2</v>
      </c>
      <c r="G19" s="11">
        <f t="shared" si="0"/>
        <v>2</v>
      </c>
      <c r="H19" s="11">
        <f>SUM(G14:G19)</f>
        <v>110</v>
      </c>
      <c r="J19" s="4">
        <f t="shared" si="1"/>
        <v>1</v>
      </c>
      <c r="K19" s="4">
        <f>H19/124</f>
        <v>0.88709677419354838</v>
      </c>
      <c r="U19" s="4"/>
      <c r="W19" s="4"/>
    </row>
    <row r="20" spans="1:23" x14ac:dyDescent="0.25">
      <c r="A20" s="2" t="s">
        <v>57</v>
      </c>
      <c r="B20" s="2">
        <v>6</v>
      </c>
      <c r="E20" s="11">
        <v>2</v>
      </c>
      <c r="G20" s="11">
        <f t="shared" si="0"/>
        <v>2</v>
      </c>
      <c r="J20" s="4">
        <f t="shared" si="1"/>
        <v>1</v>
      </c>
      <c r="U20" s="4"/>
      <c r="W20" s="4"/>
    </row>
    <row r="21" spans="1:23" x14ac:dyDescent="0.25">
      <c r="A21" s="2" t="s">
        <v>57</v>
      </c>
      <c r="B21" s="2">
        <v>7</v>
      </c>
      <c r="D21" s="2">
        <v>39</v>
      </c>
      <c r="E21" s="11">
        <v>1</v>
      </c>
      <c r="F21" s="2">
        <v>2</v>
      </c>
      <c r="G21" s="11">
        <f t="shared" si="0"/>
        <v>40</v>
      </c>
      <c r="J21" s="4">
        <f t="shared" si="1"/>
        <v>0.95238095238095233</v>
      </c>
      <c r="U21" s="4"/>
      <c r="W21" s="4"/>
    </row>
    <row r="22" spans="1:23" x14ac:dyDescent="0.25">
      <c r="A22" s="2" t="s">
        <v>57</v>
      </c>
      <c r="B22" s="2">
        <v>8</v>
      </c>
      <c r="D22" s="2">
        <v>73</v>
      </c>
      <c r="E22" s="11">
        <v>5</v>
      </c>
      <c r="F22" s="2">
        <v>2</v>
      </c>
      <c r="G22" s="11">
        <f t="shared" si="0"/>
        <v>78</v>
      </c>
      <c r="J22" s="4">
        <f t="shared" si="1"/>
        <v>0.97499999999999998</v>
      </c>
      <c r="U22" s="4"/>
      <c r="W22" s="4"/>
    </row>
    <row r="23" spans="1:23" x14ac:dyDescent="0.25">
      <c r="A23" s="2" t="s">
        <v>57</v>
      </c>
      <c r="B23" s="2">
        <v>9</v>
      </c>
      <c r="D23" s="2">
        <v>19</v>
      </c>
      <c r="E23" s="11">
        <v>1</v>
      </c>
      <c r="G23" s="11">
        <f t="shared" si="0"/>
        <v>20</v>
      </c>
      <c r="H23" s="11">
        <f>SUM(G20:G23)</f>
        <v>140</v>
      </c>
      <c r="J23" s="4">
        <f t="shared" si="1"/>
        <v>1</v>
      </c>
      <c r="K23" s="4">
        <f>H23/144</f>
        <v>0.97222222222222221</v>
      </c>
      <c r="U23" s="4"/>
      <c r="W23" s="4"/>
    </row>
    <row r="24" spans="1:23" x14ac:dyDescent="0.25">
      <c r="A24" s="2" t="s">
        <v>58</v>
      </c>
      <c r="B24" s="2">
        <v>1</v>
      </c>
      <c r="D24" s="2">
        <v>5</v>
      </c>
      <c r="E24" s="11">
        <v>25</v>
      </c>
      <c r="F24" s="2">
        <v>3</v>
      </c>
      <c r="G24" s="11">
        <f t="shared" si="0"/>
        <v>30</v>
      </c>
      <c r="J24" s="4">
        <f t="shared" si="1"/>
        <v>0.90909090909090906</v>
      </c>
      <c r="U24" s="4"/>
      <c r="W24" s="4"/>
    </row>
    <row r="25" spans="1:23" x14ac:dyDescent="0.25">
      <c r="A25" s="2" t="s">
        <v>58</v>
      </c>
      <c r="B25" s="2">
        <v>3</v>
      </c>
      <c r="D25" s="2">
        <v>2</v>
      </c>
      <c r="E25" s="11">
        <v>1</v>
      </c>
      <c r="G25" s="11">
        <f t="shared" si="0"/>
        <v>3</v>
      </c>
      <c r="J25" s="4">
        <f t="shared" si="1"/>
        <v>1</v>
      </c>
      <c r="U25" s="4"/>
      <c r="W25" s="4"/>
    </row>
    <row r="26" spans="1:23" x14ac:dyDescent="0.25">
      <c r="A26" s="2" t="s">
        <v>58</v>
      </c>
      <c r="B26" s="2">
        <v>4</v>
      </c>
      <c r="D26" s="2">
        <v>5</v>
      </c>
      <c r="E26" s="11">
        <v>4</v>
      </c>
      <c r="G26" s="11">
        <f t="shared" si="0"/>
        <v>9</v>
      </c>
      <c r="J26" s="4">
        <f t="shared" si="1"/>
        <v>1</v>
      </c>
      <c r="U26" s="4"/>
      <c r="W26" s="4"/>
    </row>
    <row r="27" spans="1:23" x14ac:dyDescent="0.25">
      <c r="A27" s="2" t="s">
        <v>58</v>
      </c>
      <c r="B27" s="2">
        <v>5</v>
      </c>
      <c r="D27" s="2">
        <v>1</v>
      </c>
      <c r="E27" s="11">
        <v>5</v>
      </c>
      <c r="F27" s="2">
        <v>2</v>
      </c>
      <c r="G27" s="11">
        <f t="shared" si="0"/>
        <v>6</v>
      </c>
      <c r="J27" s="4">
        <f t="shared" si="1"/>
        <v>0.75</v>
      </c>
      <c r="U27" s="4"/>
      <c r="W27" s="4"/>
    </row>
    <row r="28" spans="1:23" x14ac:dyDescent="0.25">
      <c r="A28" s="2" t="s">
        <v>58</v>
      </c>
      <c r="B28" s="2">
        <v>7</v>
      </c>
      <c r="D28" s="2">
        <v>30</v>
      </c>
      <c r="E28" s="11">
        <v>8</v>
      </c>
      <c r="F28" s="2">
        <v>5</v>
      </c>
      <c r="G28" s="11">
        <f t="shared" si="0"/>
        <v>38</v>
      </c>
      <c r="J28" s="4">
        <f t="shared" si="1"/>
        <v>0.88372093023255816</v>
      </c>
      <c r="U28" s="4"/>
      <c r="W28" s="4"/>
    </row>
    <row r="29" spans="1:23" x14ac:dyDescent="0.25">
      <c r="A29" s="2" t="s">
        <v>58</v>
      </c>
      <c r="B29" s="2">
        <v>8</v>
      </c>
      <c r="D29" s="2">
        <v>2</v>
      </c>
      <c r="E29" s="11">
        <v>1</v>
      </c>
      <c r="G29" s="11">
        <f t="shared" si="0"/>
        <v>3</v>
      </c>
      <c r="J29" s="4">
        <f t="shared" si="1"/>
        <v>1</v>
      </c>
      <c r="U29" s="4"/>
      <c r="W29" s="4"/>
    </row>
    <row r="30" spans="1:23" x14ac:dyDescent="0.25">
      <c r="A30" s="2" t="s">
        <v>58</v>
      </c>
      <c r="B30" s="2">
        <v>9</v>
      </c>
      <c r="D30" s="2">
        <v>11</v>
      </c>
      <c r="F30" s="2">
        <v>1</v>
      </c>
      <c r="G30" s="11">
        <f t="shared" si="0"/>
        <v>11</v>
      </c>
      <c r="H30" s="11">
        <f>SUM(G24:G30)</f>
        <v>100</v>
      </c>
      <c r="J30" s="4">
        <f t="shared" si="1"/>
        <v>0.91666666666666663</v>
      </c>
      <c r="K30" s="4">
        <f>100/111</f>
        <v>0.90090090090090091</v>
      </c>
      <c r="U30" s="4"/>
      <c r="W30" s="4"/>
    </row>
    <row r="31" spans="1:23" x14ac:dyDescent="0.25">
      <c r="A31" s="2" t="s">
        <v>59</v>
      </c>
      <c r="B31" s="2">
        <v>4</v>
      </c>
      <c r="D31" s="2">
        <v>11</v>
      </c>
      <c r="E31" s="11">
        <v>5</v>
      </c>
      <c r="F31" s="2">
        <v>3</v>
      </c>
      <c r="G31" s="11">
        <f t="shared" si="0"/>
        <v>16</v>
      </c>
      <c r="J31" s="4">
        <f t="shared" si="1"/>
        <v>0.84210526315789469</v>
      </c>
      <c r="U31" s="4"/>
      <c r="W31" s="4"/>
    </row>
    <row r="32" spans="1:23" x14ac:dyDescent="0.25">
      <c r="A32" s="2" t="s">
        <v>59</v>
      </c>
      <c r="B32" s="2">
        <v>5</v>
      </c>
      <c r="D32" s="2">
        <v>5</v>
      </c>
      <c r="E32" s="11">
        <v>7</v>
      </c>
      <c r="F32" s="2">
        <v>3</v>
      </c>
      <c r="G32" s="11">
        <f t="shared" si="0"/>
        <v>12</v>
      </c>
      <c r="J32" s="4">
        <f t="shared" si="1"/>
        <v>0.8</v>
      </c>
      <c r="U32" s="4"/>
      <c r="W32" s="4"/>
    </row>
    <row r="33" spans="1:23" x14ac:dyDescent="0.25">
      <c r="A33" s="2" t="s">
        <v>59</v>
      </c>
      <c r="B33" s="2">
        <v>6</v>
      </c>
      <c r="D33" s="2">
        <v>7</v>
      </c>
      <c r="E33" s="11">
        <v>11</v>
      </c>
      <c r="F33" s="2">
        <v>3</v>
      </c>
      <c r="G33" s="11">
        <f t="shared" si="0"/>
        <v>18</v>
      </c>
      <c r="J33" s="4">
        <f t="shared" si="1"/>
        <v>0.8571428571428571</v>
      </c>
      <c r="U33" s="4"/>
      <c r="W33" s="4"/>
    </row>
    <row r="34" spans="1:23" x14ac:dyDescent="0.25">
      <c r="A34" s="2" t="s">
        <v>59</v>
      </c>
      <c r="B34" s="2">
        <v>7</v>
      </c>
      <c r="D34" s="2">
        <v>19</v>
      </c>
      <c r="E34" s="11">
        <v>2</v>
      </c>
      <c r="F34" s="2">
        <v>2</v>
      </c>
      <c r="G34" s="11">
        <f t="shared" si="0"/>
        <v>21</v>
      </c>
      <c r="J34" s="4">
        <f t="shared" si="1"/>
        <v>0.91304347826086951</v>
      </c>
      <c r="K34" s="19"/>
      <c r="U34" s="4"/>
      <c r="W34" s="4"/>
    </row>
    <row r="35" spans="1:23" x14ac:dyDescent="0.25">
      <c r="A35" s="2" t="s">
        <v>59</v>
      </c>
      <c r="B35" s="2">
        <v>8</v>
      </c>
      <c r="D35" s="2">
        <v>10</v>
      </c>
      <c r="E35" s="11">
        <v>1</v>
      </c>
      <c r="F35" s="2">
        <v>1</v>
      </c>
      <c r="G35" s="11">
        <f t="shared" si="0"/>
        <v>11</v>
      </c>
      <c r="J35" s="4">
        <f t="shared" si="1"/>
        <v>0.91666666666666663</v>
      </c>
      <c r="K35" s="19"/>
      <c r="U35" s="4"/>
      <c r="W35" s="4"/>
    </row>
    <row r="36" spans="1:23" x14ac:dyDescent="0.25">
      <c r="A36" s="2" t="s">
        <v>59</v>
      </c>
      <c r="B36" s="2">
        <v>9</v>
      </c>
      <c r="D36" s="2">
        <v>6</v>
      </c>
      <c r="E36" s="11">
        <v>1</v>
      </c>
      <c r="F36" s="2">
        <v>2</v>
      </c>
      <c r="G36" s="11">
        <f t="shared" si="0"/>
        <v>7</v>
      </c>
      <c r="H36" s="11">
        <f>SUM(G31:G36)</f>
        <v>85</v>
      </c>
      <c r="J36" s="4">
        <f t="shared" si="1"/>
        <v>0.77777777777777779</v>
      </c>
      <c r="K36" s="19">
        <f>H36/99</f>
        <v>0.85858585858585856</v>
      </c>
      <c r="U36" s="4"/>
      <c r="W36" s="4"/>
    </row>
    <row r="37" spans="1:23" x14ac:dyDescent="0.25">
      <c r="A37" s="2" t="s">
        <v>60</v>
      </c>
      <c r="B37" s="2">
        <v>1</v>
      </c>
      <c r="E37" s="11">
        <v>1</v>
      </c>
      <c r="G37" s="11">
        <f t="shared" si="0"/>
        <v>1</v>
      </c>
      <c r="J37" s="4">
        <f t="shared" si="1"/>
        <v>1</v>
      </c>
      <c r="K37" s="19">
        <v>1</v>
      </c>
      <c r="U37" s="4"/>
      <c r="W37" s="4"/>
    </row>
    <row r="38" spans="1:23" x14ac:dyDescent="0.25">
      <c r="A38" s="2" t="s">
        <v>61</v>
      </c>
      <c r="B38" s="2">
        <v>4</v>
      </c>
      <c r="D38" s="2">
        <v>97</v>
      </c>
      <c r="E38" s="11">
        <v>121</v>
      </c>
      <c r="F38" s="2">
        <v>7</v>
      </c>
      <c r="G38" s="11">
        <f t="shared" si="0"/>
        <v>218</v>
      </c>
      <c r="J38" s="4">
        <f t="shared" si="1"/>
        <v>0.96888888888888891</v>
      </c>
      <c r="K38" s="19"/>
      <c r="U38" s="4"/>
      <c r="W38" s="4"/>
    </row>
    <row r="39" spans="1:23" x14ac:dyDescent="0.25">
      <c r="A39" s="2" t="s">
        <v>61</v>
      </c>
      <c r="B39" s="2">
        <v>7</v>
      </c>
      <c r="C39" s="18"/>
      <c r="D39" s="2">
        <v>5</v>
      </c>
      <c r="G39" s="11">
        <f t="shared" si="0"/>
        <v>5</v>
      </c>
      <c r="H39" s="11">
        <f>SUM(G38:G39)</f>
        <v>223</v>
      </c>
      <c r="I39" s="18"/>
      <c r="J39" s="4">
        <f t="shared" si="1"/>
        <v>1</v>
      </c>
      <c r="K39" s="4">
        <f>H39/230</f>
        <v>0.9695652173913043</v>
      </c>
      <c r="M39" s="18"/>
      <c r="N39" s="18"/>
      <c r="Q39" s="18"/>
      <c r="U39" s="4"/>
      <c r="W39" s="4"/>
    </row>
    <row r="40" spans="1:23" x14ac:dyDescent="0.25">
      <c r="A40" s="2" t="s">
        <v>62</v>
      </c>
      <c r="B40" s="2">
        <v>4</v>
      </c>
      <c r="C40" s="18"/>
      <c r="D40" s="2">
        <v>2</v>
      </c>
      <c r="E40" s="11">
        <v>2</v>
      </c>
      <c r="F40" s="2">
        <v>2</v>
      </c>
      <c r="G40" s="11">
        <f t="shared" si="0"/>
        <v>4</v>
      </c>
      <c r="I40" s="18"/>
      <c r="J40" s="4">
        <f t="shared" si="1"/>
        <v>0.66666666666666663</v>
      </c>
      <c r="M40" s="18"/>
      <c r="N40" s="18"/>
      <c r="Q40" s="18"/>
      <c r="U40" s="4"/>
      <c r="W40" s="4"/>
    </row>
    <row r="41" spans="1:23" x14ac:dyDescent="0.25">
      <c r="A41" s="2" t="s">
        <v>62</v>
      </c>
      <c r="B41" s="2">
        <v>5</v>
      </c>
      <c r="C41" s="18"/>
      <c r="D41" s="2">
        <v>4</v>
      </c>
      <c r="E41" s="11">
        <v>10</v>
      </c>
      <c r="F41" s="2">
        <v>1</v>
      </c>
      <c r="G41" s="11">
        <f t="shared" si="0"/>
        <v>14</v>
      </c>
      <c r="I41"/>
      <c r="J41" s="4">
        <f t="shared" si="1"/>
        <v>0.93333333333333335</v>
      </c>
      <c r="K41" s="19"/>
      <c r="M41"/>
      <c r="N41"/>
      <c r="Q41" s="18"/>
      <c r="U41" s="4"/>
      <c r="W41" s="4"/>
    </row>
    <row r="42" spans="1:23" x14ac:dyDescent="0.25">
      <c r="A42" s="2" t="s">
        <v>62</v>
      </c>
      <c r="B42" s="2">
        <v>6</v>
      </c>
      <c r="C42" s="18"/>
      <c r="D42" s="2">
        <v>1</v>
      </c>
      <c r="E42" s="11">
        <v>1</v>
      </c>
      <c r="G42" s="11">
        <f t="shared" si="0"/>
        <v>2</v>
      </c>
      <c r="I42"/>
      <c r="J42" s="4">
        <f t="shared" si="1"/>
        <v>1</v>
      </c>
      <c r="K42" s="19"/>
      <c r="M42"/>
      <c r="N42"/>
      <c r="Q42" s="18"/>
      <c r="U42" s="4"/>
      <c r="W42" s="4"/>
    </row>
    <row r="43" spans="1:23" x14ac:dyDescent="0.25">
      <c r="A43" s="2" t="s">
        <v>62</v>
      </c>
      <c r="B43" s="2">
        <v>9</v>
      </c>
      <c r="C43" s="18"/>
      <c r="D43" s="2">
        <v>1</v>
      </c>
      <c r="G43" s="11">
        <f t="shared" si="0"/>
        <v>1</v>
      </c>
      <c r="H43" s="11">
        <f>SUM(G40:G43)</f>
        <v>21</v>
      </c>
      <c r="I43"/>
      <c r="J43" s="4">
        <f t="shared" si="1"/>
        <v>1</v>
      </c>
      <c r="K43" s="19">
        <f>H43/24</f>
        <v>0.875</v>
      </c>
      <c r="M43"/>
      <c r="N43"/>
      <c r="Q43" s="18"/>
      <c r="U43" s="4"/>
      <c r="W43" s="4"/>
    </row>
    <row r="44" spans="1:23" x14ac:dyDescent="0.25">
      <c r="A44" s="2" t="s">
        <v>63</v>
      </c>
      <c r="B44" s="2">
        <v>2</v>
      </c>
      <c r="C44" s="18"/>
      <c r="D44" s="2">
        <v>28</v>
      </c>
      <c r="E44" s="11">
        <v>3</v>
      </c>
      <c r="F44" s="2">
        <v>2</v>
      </c>
      <c r="G44" s="11">
        <f t="shared" si="0"/>
        <v>31</v>
      </c>
      <c r="I44" s="18"/>
      <c r="J44" s="4">
        <f t="shared" si="1"/>
        <v>0.93939393939393945</v>
      </c>
      <c r="K44" s="19">
        <v>0.93899999999999995</v>
      </c>
      <c r="M44"/>
      <c r="N44"/>
      <c r="Q44" s="18"/>
      <c r="U44" s="4"/>
      <c r="W44" s="4"/>
    </row>
    <row r="45" spans="1:23" x14ac:dyDescent="0.25">
      <c r="A45" s="2" t="s">
        <v>64</v>
      </c>
      <c r="B45" s="2">
        <v>1</v>
      </c>
      <c r="C45" s="18"/>
      <c r="E45" s="11">
        <v>5</v>
      </c>
      <c r="F45" s="2">
        <v>2</v>
      </c>
      <c r="G45" s="11">
        <f t="shared" si="0"/>
        <v>5</v>
      </c>
      <c r="I45"/>
      <c r="J45" s="4">
        <f t="shared" si="1"/>
        <v>0.7142857142857143</v>
      </c>
      <c r="K45" s="19">
        <v>0.71399999999999997</v>
      </c>
      <c r="M45"/>
      <c r="N45"/>
      <c r="Q45" s="18"/>
      <c r="U45" s="4"/>
      <c r="W45" s="4"/>
    </row>
    <row r="46" spans="1:23" x14ac:dyDescent="0.25">
      <c r="A46" s="2" t="s">
        <v>65</v>
      </c>
      <c r="B46" s="2">
        <v>3</v>
      </c>
      <c r="C46" s="18"/>
      <c r="D46" s="2">
        <v>3</v>
      </c>
      <c r="G46" s="11">
        <f t="shared" si="0"/>
        <v>3</v>
      </c>
      <c r="I46"/>
      <c r="J46" s="4">
        <f t="shared" si="1"/>
        <v>1</v>
      </c>
      <c r="K46" s="19"/>
      <c r="M46"/>
      <c r="N46"/>
      <c r="Q46" s="18"/>
      <c r="U46" s="4"/>
      <c r="W46" s="4"/>
    </row>
    <row r="47" spans="1:23" x14ac:dyDescent="0.25">
      <c r="A47" s="2" t="s">
        <v>65</v>
      </c>
      <c r="B47" s="2">
        <v>4</v>
      </c>
      <c r="C47" s="18"/>
      <c r="E47" s="11">
        <v>1</v>
      </c>
      <c r="G47" s="11">
        <f t="shared" si="0"/>
        <v>1</v>
      </c>
      <c r="I47"/>
      <c r="J47" s="4">
        <f t="shared" si="1"/>
        <v>1</v>
      </c>
      <c r="K47" s="19"/>
      <c r="M47"/>
      <c r="N47"/>
      <c r="Q47" s="18"/>
      <c r="U47" s="4"/>
      <c r="W47" s="4"/>
    </row>
    <row r="48" spans="1:23" x14ac:dyDescent="0.25">
      <c r="A48" s="2" t="s">
        <v>65</v>
      </c>
      <c r="B48" s="2">
        <v>5</v>
      </c>
      <c r="C48" s="18"/>
      <c r="D48" s="18">
        <v>5</v>
      </c>
      <c r="E48" s="11">
        <v>5</v>
      </c>
      <c r="F48" s="2">
        <v>2</v>
      </c>
      <c r="G48" s="11">
        <f t="shared" si="0"/>
        <v>10</v>
      </c>
      <c r="H48" s="11">
        <f>SUM(G46:G48)</f>
        <v>14</v>
      </c>
      <c r="I48"/>
      <c r="J48" s="4">
        <f t="shared" si="1"/>
        <v>0.83333333333333337</v>
      </c>
      <c r="K48" s="4">
        <f>H48/16</f>
        <v>0.875</v>
      </c>
      <c r="U48" s="4"/>
      <c r="W48" s="4"/>
    </row>
    <row r="49" spans="1:23" x14ac:dyDescent="0.25">
      <c r="A49" s="2" t="s">
        <v>66</v>
      </c>
      <c r="B49" s="2">
        <v>7</v>
      </c>
      <c r="C49" s="18"/>
      <c r="D49" s="18">
        <v>5</v>
      </c>
      <c r="F49" s="2">
        <v>1</v>
      </c>
      <c r="G49" s="11">
        <f t="shared" si="0"/>
        <v>5</v>
      </c>
      <c r="I49"/>
      <c r="J49" s="4">
        <f t="shared" si="1"/>
        <v>0.83333333333333337</v>
      </c>
      <c r="U49" s="4"/>
      <c r="W49" s="4"/>
    </row>
    <row r="50" spans="1:23" x14ac:dyDescent="0.25">
      <c r="A50" s="2" t="s">
        <v>66</v>
      </c>
      <c r="B50" s="2">
        <v>8</v>
      </c>
      <c r="D50" s="2">
        <v>229</v>
      </c>
      <c r="E50" s="11">
        <v>5</v>
      </c>
      <c r="F50" s="2">
        <v>14</v>
      </c>
      <c r="G50" s="11">
        <f t="shared" si="0"/>
        <v>234</v>
      </c>
      <c r="J50" s="4">
        <f t="shared" si="1"/>
        <v>0.94354838709677424</v>
      </c>
      <c r="U50" s="4"/>
      <c r="W50" s="4"/>
    </row>
    <row r="51" spans="1:23" x14ac:dyDescent="0.25">
      <c r="A51" s="2" t="s">
        <v>66</v>
      </c>
      <c r="B51" s="2">
        <v>9</v>
      </c>
      <c r="C51"/>
      <c r="D51" s="18">
        <v>2</v>
      </c>
      <c r="E51" s="11">
        <v>1</v>
      </c>
      <c r="G51" s="11">
        <f t="shared" si="0"/>
        <v>3</v>
      </c>
      <c r="H51" s="11">
        <f>SUM(G49:G51)</f>
        <v>242</v>
      </c>
      <c r="I51"/>
      <c r="J51" s="4">
        <f t="shared" si="1"/>
        <v>1</v>
      </c>
      <c r="K51" s="19">
        <f>H51/257</f>
        <v>0.94163424124513617</v>
      </c>
      <c r="Q51" s="18"/>
      <c r="U51" s="4"/>
      <c r="W51" s="4"/>
    </row>
    <row r="52" spans="1:23" x14ac:dyDescent="0.25">
      <c r="A52" s="2" t="s">
        <v>67</v>
      </c>
      <c r="B52" s="2">
        <v>9</v>
      </c>
      <c r="C52"/>
      <c r="D52" s="18">
        <v>8</v>
      </c>
      <c r="F52" s="2">
        <v>1</v>
      </c>
      <c r="G52" s="11">
        <f t="shared" si="0"/>
        <v>8</v>
      </c>
      <c r="I52"/>
      <c r="J52" s="4">
        <f t="shared" si="1"/>
        <v>0.88888888888888884</v>
      </c>
      <c r="K52" s="19">
        <v>0.88900000000000001</v>
      </c>
      <c r="Q52" s="18"/>
      <c r="U52" s="4"/>
      <c r="W52" s="4"/>
    </row>
    <row r="53" spans="1:23" x14ac:dyDescent="0.25">
      <c r="A53" s="2" t="s">
        <v>68</v>
      </c>
      <c r="B53" s="2">
        <v>4</v>
      </c>
      <c r="D53" s="2">
        <v>1</v>
      </c>
      <c r="G53" s="11">
        <f t="shared" si="0"/>
        <v>1</v>
      </c>
      <c r="J53" s="4">
        <f t="shared" si="1"/>
        <v>1</v>
      </c>
      <c r="U53" s="4"/>
      <c r="W53" s="4"/>
    </row>
    <row r="54" spans="1:23" x14ac:dyDescent="0.25">
      <c r="A54" s="2" t="s">
        <v>68</v>
      </c>
      <c r="B54" s="2">
        <v>7</v>
      </c>
      <c r="D54" s="2">
        <v>15</v>
      </c>
      <c r="F54" s="2">
        <v>2</v>
      </c>
      <c r="G54" s="11">
        <f t="shared" si="0"/>
        <v>15</v>
      </c>
      <c r="J54" s="4">
        <f t="shared" si="1"/>
        <v>0.88235294117647056</v>
      </c>
      <c r="U54" s="4"/>
      <c r="W54" s="4"/>
    </row>
    <row r="55" spans="1:23" x14ac:dyDescent="0.25">
      <c r="A55" s="2" t="s">
        <v>68</v>
      </c>
      <c r="B55" s="2">
        <v>8</v>
      </c>
      <c r="D55" s="2">
        <v>4</v>
      </c>
      <c r="E55" s="11">
        <v>1</v>
      </c>
      <c r="G55" s="11">
        <f t="shared" si="0"/>
        <v>5</v>
      </c>
      <c r="J55" s="4">
        <f t="shared" si="1"/>
        <v>1</v>
      </c>
      <c r="U55" s="4"/>
      <c r="W55" s="4"/>
    </row>
    <row r="56" spans="1:23" x14ac:dyDescent="0.25">
      <c r="A56" s="2" t="s">
        <v>68</v>
      </c>
      <c r="B56" s="2">
        <v>9</v>
      </c>
      <c r="D56" s="2">
        <v>1</v>
      </c>
      <c r="G56" s="11">
        <f t="shared" si="0"/>
        <v>1</v>
      </c>
      <c r="H56" s="11">
        <f>SUM(G53:G56)</f>
        <v>22</v>
      </c>
      <c r="J56" s="4">
        <f t="shared" si="1"/>
        <v>1</v>
      </c>
      <c r="K56" s="4">
        <f>H56/24</f>
        <v>0.91666666666666663</v>
      </c>
      <c r="U56" s="4"/>
      <c r="W56" s="4"/>
    </row>
    <row r="57" spans="1:23" x14ac:dyDescent="0.25">
      <c r="A57" s="2" t="s">
        <v>69</v>
      </c>
      <c r="B57" s="2">
        <v>1</v>
      </c>
      <c r="D57" s="2">
        <v>7</v>
      </c>
      <c r="E57" s="11">
        <v>21</v>
      </c>
      <c r="G57" s="11">
        <f t="shared" si="0"/>
        <v>28</v>
      </c>
      <c r="J57" s="4">
        <f t="shared" si="1"/>
        <v>1</v>
      </c>
      <c r="U57" s="4"/>
      <c r="W57" s="4"/>
    </row>
    <row r="58" spans="1:23" x14ac:dyDescent="0.25">
      <c r="A58" s="2" t="s">
        <v>69</v>
      </c>
      <c r="B58" s="2">
        <v>3</v>
      </c>
      <c r="D58" s="2">
        <v>152</v>
      </c>
      <c r="E58" s="11">
        <v>12</v>
      </c>
      <c r="F58" s="2">
        <v>5</v>
      </c>
      <c r="G58" s="11">
        <f t="shared" si="0"/>
        <v>164</v>
      </c>
      <c r="J58" s="4">
        <f t="shared" si="1"/>
        <v>0.97041420118343191</v>
      </c>
      <c r="U58" s="4"/>
      <c r="W58" s="4"/>
    </row>
    <row r="59" spans="1:23" x14ac:dyDescent="0.25">
      <c r="A59" s="2" t="s">
        <v>69</v>
      </c>
      <c r="B59" s="2">
        <v>9</v>
      </c>
      <c r="D59" s="2">
        <v>5</v>
      </c>
      <c r="E59" s="11">
        <v>3</v>
      </c>
      <c r="G59" s="11">
        <f t="shared" si="0"/>
        <v>8</v>
      </c>
      <c r="H59" s="11">
        <f>SUM(G57:G59)</f>
        <v>200</v>
      </c>
      <c r="J59" s="4">
        <f t="shared" si="1"/>
        <v>1</v>
      </c>
      <c r="K59" s="4">
        <f>H59/205</f>
        <v>0.97560975609756095</v>
      </c>
      <c r="U59" s="4"/>
      <c r="W59" s="4"/>
    </row>
    <row r="60" spans="1:23" x14ac:dyDescent="0.25">
      <c r="A60" s="2" t="s">
        <v>70</v>
      </c>
      <c r="B60" s="2">
        <v>3</v>
      </c>
      <c r="D60" s="2">
        <v>13</v>
      </c>
      <c r="E60" s="11">
        <v>4</v>
      </c>
      <c r="G60" s="11">
        <f t="shared" si="0"/>
        <v>17</v>
      </c>
      <c r="J60" s="4">
        <f t="shared" si="1"/>
        <v>1</v>
      </c>
      <c r="U60" s="4"/>
      <c r="W60" s="4"/>
    </row>
    <row r="61" spans="1:23" x14ac:dyDescent="0.25">
      <c r="A61" s="2" t="s">
        <v>70</v>
      </c>
      <c r="B61" s="2">
        <v>7</v>
      </c>
      <c r="C61"/>
      <c r="D61" s="2">
        <v>26</v>
      </c>
      <c r="E61" s="11">
        <v>2</v>
      </c>
      <c r="F61" s="2">
        <v>1</v>
      </c>
      <c r="G61" s="11">
        <f t="shared" si="0"/>
        <v>28</v>
      </c>
      <c r="I61"/>
      <c r="J61" s="4">
        <f t="shared" si="1"/>
        <v>0.96551724137931039</v>
      </c>
      <c r="K61" s="19"/>
      <c r="Q61" s="18"/>
      <c r="U61" s="4"/>
      <c r="W61" s="4"/>
    </row>
    <row r="62" spans="1:23" x14ac:dyDescent="0.25">
      <c r="A62" s="2" t="s">
        <v>70</v>
      </c>
      <c r="B62" s="2">
        <v>8</v>
      </c>
      <c r="C62"/>
      <c r="D62" s="2">
        <v>2</v>
      </c>
      <c r="F62" s="2">
        <v>1</v>
      </c>
      <c r="G62" s="11">
        <f t="shared" si="0"/>
        <v>2</v>
      </c>
      <c r="I62"/>
      <c r="J62" s="4">
        <f t="shared" si="1"/>
        <v>0.66666666666666663</v>
      </c>
      <c r="K62" s="19"/>
      <c r="Q62" s="18"/>
      <c r="U62" s="4"/>
      <c r="W62" s="4"/>
    </row>
    <row r="63" spans="1:23" x14ac:dyDescent="0.25">
      <c r="A63" s="2" t="s">
        <v>70</v>
      </c>
      <c r="B63" s="2">
        <v>9</v>
      </c>
      <c r="C63"/>
      <c r="D63" s="2">
        <v>22</v>
      </c>
      <c r="E63" s="11">
        <v>4</v>
      </c>
      <c r="F63" s="2">
        <v>2</v>
      </c>
      <c r="G63" s="11">
        <f t="shared" si="0"/>
        <v>26</v>
      </c>
      <c r="H63" s="11">
        <f>SUM(G60:G63)</f>
        <v>73</v>
      </c>
      <c r="I63"/>
      <c r="J63" s="4">
        <f t="shared" si="1"/>
        <v>0.9285714285714286</v>
      </c>
      <c r="K63" s="19">
        <f>H63/77</f>
        <v>0.94805194805194803</v>
      </c>
      <c r="Q63" s="18"/>
      <c r="U63" s="4"/>
      <c r="W63" s="4"/>
    </row>
    <row r="64" spans="1:23" x14ac:dyDescent="0.25">
      <c r="A64" s="2" t="s">
        <v>71</v>
      </c>
      <c r="B64" s="2">
        <v>3</v>
      </c>
      <c r="C64"/>
      <c r="D64" s="2">
        <v>83</v>
      </c>
      <c r="E64" s="11">
        <v>3</v>
      </c>
      <c r="F64" s="2">
        <v>3</v>
      </c>
      <c r="G64" s="11">
        <f t="shared" si="0"/>
        <v>86</v>
      </c>
      <c r="I64"/>
      <c r="J64" s="4">
        <f t="shared" si="1"/>
        <v>0.9662921348314607</v>
      </c>
      <c r="K64" s="19"/>
      <c r="Q64" s="18"/>
      <c r="U64" s="4"/>
      <c r="W64" s="4"/>
    </row>
    <row r="65" spans="1:23" x14ac:dyDescent="0.25">
      <c r="A65" s="2" t="s">
        <v>71</v>
      </c>
      <c r="B65" s="2">
        <v>7</v>
      </c>
      <c r="C65"/>
      <c r="D65" s="2">
        <v>2</v>
      </c>
      <c r="G65" s="11">
        <f t="shared" si="0"/>
        <v>2</v>
      </c>
      <c r="I65"/>
      <c r="J65" s="4">
        <f t="shared" si="1"/>
        <v>1</v>
      </c>
      <c r="K65" s="19"/>
      <c r="Q65" s="18"/>
      <c r="U65" s="4"/>
      <c r="W65" s="4"/>
    </row>
    <row r="66" spans="1:23" x14ac:dyDescent="0.25">
      <c r="A66" s="2" t="s">
        <v>71</v>
      </c>
      <c r="B66" s="2">
        <v>9</v>
      </c>
      <c r="D66" s="2">
        <v>14</v>
      </c>
      <c r="E66" s="11">
        <v>2</v>
      </c>
      <c r="F66" s="2">
        <v>1</v>
      </c>
      <c r="G66" s="11">
        <f t="shared" si="0"/>
        <v>16</v>
      </c>
      <c r="H66" s="11">
        <f>SUM(G64:G66)</f>
        <v>104</v>
      </c>
      <c r="J66" s="4">
        <f t="shared" si="1"/>
        <v>0.94117647058823528</v>
      </c>
      <c r="K66" s="4">
        <f>H66/108</f>
        <v>0.96296296296296291</v>
      </c>
      <c r="N66"/>
      <c r="U66" s="4"/>
      <c r="W66" s="4"/>
    </row>
    <row r="67" spans="1:23" x14ac:dyDescent="0.25">
      <c r="A67" s="2" t="s">
        <v>72</v>
      </c>
      <c r="B67" s="2">
        <v>1</v>
      </c>
      <c r="D67" s="2">
        <v>9</v>
      </c>
      <c r="E67" s="11">
        <v>27</v>
      </c>
      <c r="F67" s="2">
        <v>4</v>
      </c>
      <c r="G67" s="11">
        <f t="shared" si="0"/>
        <v>36</v>
      </c>
      <c r="J67" s="4">
        <f t="shared" si="1"/>
        <v>0.9</v>
      </c>
      <c r="N67"/>
      <c r="U67" s="4"/>
      <c r="W67" s="4"/>
    </row>
    <row r="68" spans="1:23" x14ac:dyDescent="0.25">
      <c r="A68" s="2" t="s">
        <v>72</v>
      </c>
      <c r="B68" s="2">
        <v>3</v>
      </c>
      <c r="D68" s="2">
        <v>21</v>
      </c>
      <c r="F68" s="2">
        <v>1</v>
      </c>
      <c r="G68" s="11">
        <f t="shared" si="0"/>
        <v>21</v>
      </c>
      <c r="J68" s="4">
        <f t="shared" si="1"/>
        <v>0.95454545454545459</v>
      </c>
      <c r="N68"/>
      <c r="U68" s="4"/>
      <c r="W68" s="4"/>
    </row>
    <row r="69" spans="1:23" x14ac:dyDescent="0.25">
      <c r="A69" s="2" t="s">
        <v>72</v>
      </c>
      <c r="B69" s="2">
        <v>4</v>
      </c>
      <c r="D69" s="2">
        <v>1</v>
      </c>
      <c r="G69" s="11">
        <f t="shared" ref="G69:G132" si="2">D69+E69</f>
        <v>1</v>
      </c>
      <c r="J69" s="4">
        <f t="shared" ref="J69:J132" si="3">(D69+E69)/(D69+E69+F69)</f>
        <v>1</v>
      </c>
      <c r="N69"/>
      <c r="U69" s="4"/>
      <c r="W69" s="4"/>
    </row>
    <row r="70" spans="1:23" x14ac:dyDescent="0.25">
      <c r="A70" s="2" t="s">
        <v>72</v>
      </c>
      <c r="B70" s="2">
        <v>5</v>
      </c>
      <c r="D70" s="2">
        <v>2</v>
      </c>
      <c r="E70" s="11">
        <v>12</v>
      </c>
      <c r="F70" s="2">
        <v>2</v>
      </c>
      <c r="G70" s="11">
        <f t="shared" si="2"/>
        <v>14</v>
      </c>
      <c r="J70" s="4">
        <f t="shared" si="3"/>
        <v>0.875</v>
      </c>
      <c r="N70"/>
      <c r="U70" s="4"/>
      <c r="W70" s="4"/>
    </row>
    <row r="71" spans="1:23" x14ac:dyDescent="0.25">
      <c r="A71" s="2" t="s">
        <v>72</v>
      </c>
      <c r="B71" s="2">
        <v>7</v>
      </c>
      <c r="D71" s="2">
        <v>6</v>
      </c>
      <c r="E71" s="11">
        <v>1</v>
      </c>
      <c r="G71" s="11">
        <f t="shared" si="2"/>
        <v>7</v>
      </c>
      <c r="J71" s="4">
        <f t="shared" si="3"/>
        <v>1</v>
      </c>
      <c r="N71"/>
      <c r="U71" s="4"/>
      <c r="W71" s="4"/>
    </row>
    <row r="72" spans="1:23" x14ac:dyDescent="0.25">
      <c r="A72" s="2" t="s">
        <v>72</v>
      </c>
      <c r="B72" s="2">
        <v>9</v>
      </c>
      <c r="D72" s="2">
        <v>4</v>
      </c>
      <c r="G72" s="11">
        <f t="shared" si="2"/>
        <v>4</v>
      </c>
      <c r="H72" s="11">
        <f>SUM(G67:G72)</f>
        <v>83</v>
      </c>
      <c r="J72" s="4">
        <f t="shared" si="3"/>
        <v>1</v>
      </c>
      <c r="K72" s="4">
        <f>H72/90</f>
        <v>0.92222222222222228</v>
      </c>
      <c r="N72"/>
      <c r="U72" s="4"/>
      <c r="W72" s="4"/>
    </row>
    <row r="73" spans="1:23" x14ac:dyDescent="0.25">
      <c r="A73" s="2" t="s">
        <v>73</v>
      </c>
      <c r="B73" s="2">
        <v>5</v>
      </c>
      <c r="D73" s="2">
        <v>1</v>
      </c>
      <c r="E73" s="11">
        <v>2</v>
      </c>
      <c r="F73" s="2">
        <v>2</v>
      </c>
      <c r="G73" s="11">
        <f t="shared" si="2"/>
        <v>3</v>
      </c>
      <c r="J73" s="4">
        <f t="shared" si="3"/>
        <v>0.6</v>
      </c>
      <c r="N73"/>
      <c r="U73" s="4"/>
      <c r="W73" s="4"/>
    </row>
    <row r="74" spans="1:23" x14ac:dyDescent="0.25">
      <c r="A74" s="2" t="s">
        <v>73</v>
      </c>
      <c r="B74" s="2">
        <v>6</v>
      </c>
      <c r="C74"/>
      <c r="D74" s="2">
        <v>16</v>
      </c>
      <c r="E74" s="11">
        <v>21</v>
      </c>
      <c r="F74" s="2">
        <v>2</v>
      </c>
      <c r="G74" s="11">
        <f t="shared" si="2"/>
        <v>37</v>
      </c>
      <c r="H74" s="11">
        <f>SUM(G73:G74)</f>
        <v>40</v>
      </c>
      <c r="J74" s="4">
        <f t="shared" si="3"/>
        <v>0.94871794871794868</v>
      </c>
      <c r="K74" s="19">
        <f>H74/44</f>
        <v>0.90909090909090906</v>
      </c>
      <c r="M74"/>
      <c r="Q74" s="18"/>
      <c r="U74" s="4"/>
      <c r="W74" s="4"/>
    </row>
    <row r="75" spans="1:23" x14ac:dyDescent="0.25">
      <c r="A75" s="2" t="s">
        <v>74</v>
      </c>
      <c r="B75" s="2">
        <v>2</v>
      </c>
      <c r="C75"/>
      <c r="D75" s="2">
        <v>18</v>
      </c>
      <c r="E75" s="11">
        <v>1</v>
      </c>
      <c r="G75" s="11">
        <f t="shared" si="2"/>
        <v>19</v>
      </c>
      <c r="J75" s="4">
        <f t="shared" si="3"/>
        <v>1</v>
      </c>
      <c r="K75" s="19"/>
      <c r="N75"/>
      <c r="Q75" s="18"/>
      <c r="U75" s="4"/>
      <c r="W75" s="4"/>
    </row>
    <row r="76" spans="1:23" x14ac:dyDescent="0.25">
      <c r="A76" s="2" t="s">
        <v>74</v>
      </c>
      <c r="B76" s="2">
        <v>7</v>
      </c>
      <c r="C76"/>
      <c r="D76" s="18">
        <v>11</v>
      </c>
      <c r="E76" s="11">
        <v>2</v>
      </c>
      <c r="G76" s="11">
        <f t="shared" si="2"/>
        <v>13</v>
      </c>
      <c r="H76" s="20">
        <f>SUM(G75:G76)</f>
        <v>32</v>
      </c>
      <c r="I76"/>
      <c r="J76" s="4">
        <f t="shared" si="3"/>
        <v>1</v>
      </c>
      <c r="K76" s="19">
        <f>H76/32</f>
        <v>1</v>
      </c>
      <c r="M76"/>
      <c r="N76"/>
      <c r="O76"/>
      <c r="Q76" s="18"/>
      <c r="U76" s="4"/>
      <c r="W76" s="4"/>
    </row>
    <row r="77" spans="1:23" x14ac:dyDescent="0.25">
      <c r="A77" s="2" t="s">
        <v>75</v>
      </c>
      <c r="B77" s="2">
        <v>9</v>
      </c>
      <c r="C77"/>
      <c r="D77" s="18">
        <v>2</v>
      </c>
      <c r="E77" s="11">
        <v>1</v>
      </c>
      <c r="F77" s="2">
        <v>2</v>
      </c>
      <c r="G77" s="11">
        <f t="shared" si="2"/>
        <v>3</v>
      </c>
      <c r="H77" s="18"/>
      <c r="I77"/>
      <c r="J77" s="4">
        <f t="shared" si="3"/>
        <v>0.6</v>
      </c>
      <c r="K77" s="19"/>
      <c r="M77"/>
      <c r="N77"/>
      <c r="Q77" s="18"/>
      <c r="U77" s="4"/>
      <c r="W77" s="4"/>
    </row>
    <row r="78" spans="1:23" x14ac:dyDescent="0.25">
      <c r="A78" s="2" t="s">
        <v>76</v>
      </c>
      <c r="B78" s="2">
        <v>7</v>
      </c>
      <c r="C78"/>
      <c r="D78" s="18"/>
      <c r="F78" s="2">
        <v>1</v>
      </c>
      <c r="G78" s="11">
        <f t="shared" si="2"/>
        <v>0</v>
      </c>
      <c r="H78" s="18"/>
      <c r="I78"/>
      <c r="J78" s="4">
        <f t="shared" si="3"/>
        <v>0</v>
      </c>
      <c r="K78" s="19">
        <v>0</v>
      </c>
      <c r="M78"/>
      <c r="N78"/>
      <c r="Q78" s="18"/>
      <c r="U78" s="4"/>
      <c r="W78" s="4"/>
    </row>
    <row r="79" spans="1:23" x14ac:dyDescent="0.25">
      <c r="A79" s="2" t="s">
        <v>77</v>
      </c>
      <c r="B79" s="2">
        <v>1</v>
      </c>
      <c r="C79"/>
      <c r="D79" s="18">
        <v>1</v>
      </c>
      <c r="E79" s="11">
        <v>1</v>
      </c>
      <c r="G79" s="11">
        <f t="shared" si="2"/>
        <v>2</v>
      </c>
      <c r="H79" s="18"/>
      <c r="I79"/>
      <c r="J79" s="4">
        <f t="shared" si="3"/>
        <v>1</v>
      </c>
      <c r="K79" s="19"/>
      <c r="M79"/>
      <c r="N79"/>
      <c r="Q79" s="18"/>
      <c r="U79" s="4"/>
      <c r="W79" s="4"/>
    </row>
    <row r="80" spans="1:23" x14ac:dyDescent="0.25">
      <c r="A80" s="2" t="s">
        <v>77</v>
      </c>
      <c r="B80" s="2">
        <v>7</v>
      </c>
      <c r="C80"/>
      <c r="D80" s="2">
        <v>3</v>
      </c>
      <c r="G80" s="11">
        <f t="shared" si="2"/>
        <v>3</v>
      </c>
      <c r="H80" s="18">
        <v>5</v>
      </c>
      <c r="I80"/>
      <c r="J80" s="4">
        <f t="shared" si="3"/>
        <v>1</v>
      </c>
      <c r="K80" s="19">
        <f>H80/5</f>
        <v>1</v>
      </c>
      <c r="M80"/>
      <c r="U80" s="4"/>
      <c r="W80" s="4"/>
    </row>
    <row r="81" spans="1:23" x14ac:dyDescent="0.25">
      <c r="A81" s="2" t="s">
        <v>78</v>
      </c>
      <c r="B81" s="2">
        <v>2</v>
      </c>
      <c r="C81"/>
      <c r="D81" s="2">
        <v>125</v>
      </c>
      <c r="E81" s="11">
        <v>12</v>
      </c>
      <c r="F81" s="2">
        <v>4</v>
      </c>
      <c r="G81" s="11">
        <f t="shared" si="2"/>
        <v>137</v>
      </c>
      <c r="H81" s="18"/>
      <c r="I81" s="18"/>
      <c r="J81" s="4">
        <f t="shared" si="3"/>
        <v>0.97163120567375882</v>
      </c>
      <c r="K81" s="19"/>
      <c r="M81"/>
      <c r="U81" s="4"/>
      <c r="W81" s="4"/>
    </row>
    <row r="82" spans="1:23" x14ac:dyDescent="0.25">
      <c r="A82" s="2" t="s">
        <v>78</v>
      </c>
      <c r="B82" s="2">
        <v>3</v>
      </c>
      <c r="D82" s="2">
        <v>47</v>
      </c>
      <c r="E82" s="11">
        <v>2</v>
      </c>
      <c r="F82" s="2">
        <v>1</v>
      </c>
      <c r="G82" s="11">
        <f t="shared" si="2"/>
        <v>49</v>
      </c>
      <c r="J82" s="4">
        <f t="shared" si="3"/>
        <v>0.98</v>
      </c>
      <c r="K82" s="19"/>
      <c r="Q82" s="18"/>
      <c r="U82" s="4"/>
      <c r="W82" s="4"/>
    </row>
    <row r="83" spans="1:23" x14ac:dyDescent="0.25">
      <c r="A83" s="2" t="s">
        <v>78</v>
      </c>
      <c r="B83" s="2">
        <v>4</v>
      </c>
      <c r="C83"/>
      <c r="D83" s="2">
        <v>1</v>
      </c>
      <c r="E83" s="11">
        <v>1</v>
      </c>
      <c r="G83" s="11">
        <f t="shared" si="2"/>
        <v>2</v>
      </c>
      <c r="J83" s="4">
        <f t="shared" si="3"/>
        <v>1</v>
      </c>
      <c r="K83" s="19"/>
      <c r="N83"/>
      <c r="Q83" s="18"/>
      <c r="U83" s="4"/>
      <c r="W83" s="4"/>
    </row>
    <row r="84" spans="1:23" x14ac:dyDescent="0.25">
      <c r="A84" s="2" t="s">
        <v>78</v>
      </c>
      <c r="B84" s="2">
        <v>5</v>
      </c>
      <c r="C84"/>
      <c r="D84" s="2">
        <v>2</v>
      </c>
      <c r="G84" s="11">
        <f t="shared" si="2"/>
        <v>2</v>
      </c>
      <c r="J84" s="4">
        <f t="shared" si="3"/>
        <v>1</v>
      </c>
      <c r="K84" s="19"/>
      <c r="N84"/>
      <c r="Q84" s="18"/>
      <c r="U84" s="4"/>
      <c r="W84" s="4"/>
    </row>
    <row r="85" spans="1:23" x14ac:dyDescent="0.25">
      <c r="A85" s="2" t="s">
        <v>78</v>
      </c>
      <c r="B85" s="2">
        <v>7</v>
      </c>
      <c r="C85"/>
      <c r="D85" s="2">
        <v>9</v>
      </c>
      <c r="G85" s="11">
        <f t="shared" si="2"/>
        <v>9</v>
      </c>
      <c r="H85" s="11">
        <f>SUM(G81:G85)</f>
        <v>199</v>
      </c>
      <c r="J85" s="4">
        <f t="shared" si="3"/>
        <v>1</v>
      </c>
      <c r="K85" s="19">
        <f>H85/204</f>
        <v>0.97549019607843135</v>
      </c>
      <c r="N85"/>
      <c r="Q85" s="18"/>
      <c r="U85" s="4"/>
      <c r="W85" s="4"/>
    </row>
    <row r="86" spans="1:23" x14ac:dyDescent="0.25">
      <c r="A86" s="2" t="s">
        <v>79</v>
      </c>
      <c r="B86" s="2">
        <v>7</v>
      </c>
      <c r="C86"/>
      <c r="D86" s="2">
        <v>17</v>
      </c>
      <c r="E86" s="11">
        <v>2</v>
      </c>
      <c r="F86" s="2">
        <v>1</v>
      </c>
      <c r="G86" s="11">
        <f t="shared" si="2"/>
        <v>19</v>
      </c>
      <c r="J86" s="4">
        <f t="shared" si="3"/>
        <v>0.95</v>
      </c>
      <c r="K86" s="19"/>
      <c r="N86"/>
      <c r="Q86" s="18"/>
      <c r="U86" s="4"/>
      <c r="W86" s="4"/>
    </row>
    <row r="87" spans="1:23" x14ac:dyDescent="0.25">
      <c r="A87" s="2" t="s">
        <v>79</v>
      </c>
      <c r="B87" s="2">
        <v>8</v>
      </c>
      <c r="C87"/>
      <c r="D87" s="2">
        <v>2</v>
      </c>
      <c r="G87" s="11">
        <f t="shared" si="2"/>
        <v>2</v>
      </c>
      <c r="J87" s="4">
        <f t="shared" si="3"/>
        <v>1</v>
      </c>
      <c r="K87" s="19"/>
      <c r="N87"/>
      <c r="Q87" s="18"/>
      <c r="U87" s="4"/>
      <c r="W87" s="4"/>
    </row>
    <row r="88" spans="1:23" x14ac:dyDescent="0.25">
      <c r="A88" s="2" t="s">
        <v>79</v>
      </c>
      <c r="B88" s="2">
        <v>9</v>
      </c>
      <c r="C88"/>
      <c r="D88" s="2">
        <v>7</v>
      </c>
      <c r="E88" s="11">
        <v>1</v>
      </c>
      <c r="G88" s="11">
        <f t="shared" si="2"/>
        <v>8</v>
      </c>
      <c r="H88" s="11">
        <f>SUM(G86:G88)</f>
        <v>29</v>
      </c>
      <c r="J88" s="4">
        <f t="shared" si="3"/>
        <v>1</v>
      </c>
      <c r="K88" s="19">
        <f>H88/30</f>
        <v>0.96666666666666667</v>
      </c>
      <c r="N88"/>
      <c r="Q88" s="18"/>
      <c r="U88" s="4"/>
      <c r="W88" s="4"/>
    </row>
    <row r="89" spans="1:23" x14ac:dyDescent="0.25">
      <c r="A89" s="2" t="s">
        <v>80</v>
      </c>
      <c r="B89" s="2">
        <v>7</v>
      </c>
      <c r="C89"/>
      <c r="D89" s="2">
        <v>8</v>
      </c>
      <c r="E89" s="11">
        <v>2</v>
      </c>
      <c r="F89" s="2">
        <v>5</v>
      </c>
      <c r="G89" s="11">
        <f t="shared" si="2"/>
        <v>10</v>
      </c>
      <c r="J89" s="4">
        <f t="shared" si="3"/>
        <v>0.66666666666666663</v>
      </c>
      <c r="K89" s="19"/>
      <c r="N89"/>
      <c r="Q89" s="18"/>
      <c r="U89" s="4"/>
      <c r="W89" s="4"/>
    </row>
    <row r="90" spans="1:23" x14ac:dyDescent="0.25">
      <c r="A90" s="2" t="s">
        <v>80</v>
      </c>
      <c r="B90" s="2">
        <v>8</v>
      </c>
      <c r="D90" s="2">
        <v>87</v>
      </c>
      <c r="E90" s="11">
        <v>2</v>
      </c>
      <c r="F90" s="2">
        <v>8</v>
      </c>
      <c r="G90" s="11">
        <f t="shared" si="2"/>
        <v>89</v>
      </c>
      <c r="J90" s="4">
        <f t="shared" si="3"/>
        <v>0.91752577319587625</v>
      </c>
      <c r="K90" s="19"/>
      <c r="U90" s="4"/>
      <c r="W90" s="4"/>
    </row>
    <row r="91" spans="1:23" x14ac:dyDescent="0.25">
      <c r="A91" s="2" t="s">
        <v>80</v>
      </c>
      <c r="B91" s="2">
        <v>9</v>
      </c>
      <c r="C91"/>
      <c r="D91" s="18">
        <v>6</v>
      </c>
      <c r="F91" s="2">
        <v>1</v>
      </c>
      <c r="G91" s="11">
        <f t="shared" si="2"/>
        <v>6</v>
      </c>
      <c r="H91" s="11">
        <f>SUM(G89:G91)</f>
        <v>105</v>
      </c>
      <c r="I91"/>
      <c r="J91" s="4">
        <f t="shared" si="3"/>
        <v>0.8571428571428571</v>
      </c>
      <c r="K91" s="19">
        <f>H91/119</f>
        <v>0.88235294117647056</v>
      </c>
      <c r="M91"/>
      <c r="N91"/>
      <c r="O91"/>
      <c r="Q91" s="18"/>
      <c r="U91" s="4"/>
      <c r="W91" s="4"/>
    </row>
    <row r="92" spans="1:23" x14ac:dyDescent="0.25">
      <c r="A92" s="2" t="s">
        <v>81</v>
      </c>
      <c r="B92" s="2">
        <v>1</v>
      </c>
      <c r="C92"/>
      <c r="D92" s="18"/>
      <c r="E92" s="11">
        <v>2</v>
      </c>
      <c r="G92" s="11">
        <f t="shared" si="2"/>
        <v>2</v>
      </c>
      <c r="I92"/>
      <c r="J92" s="4">
        <f t="shared" si="3"/>
        <v>1</v>
      </c>
      <c r="K92" s="19">
        <v>1</v>
      </c>
      <c r="M92"/>
      <c r="N92"/>
      <c r="O92"/>
      <c r="Q92" s="18"/>
      <c r="U92" s="4"/>
      <c r="W92" s="4"/>
    </row>
    <row r="93" spans="1:23" x14ac:dyDescent="0.25">
      <c r="A93" s="2" t="s">
        <v>82</v>
      </c>
      <c r="B93" s="2">
        <v>7</v>
      </c>
      <c r="C93"/>
      <c r="D93" s="2">
        <v>2</v>
      </c>
      <c r="G93" s="11">
        <f t="shared" si="2"/>
        <v>2</v>
      </c>
      <c r="J93" s="4">
        <f t="shared" si="3"/>
        <v>1</v>
      </c>
      <c r="K93" s="19"/>
      <c r="U93" s="4"/>
      <c r="W93" s="4"/>
    </row>
    <row r="94" spans="1:23" x14ac:dyDescent="0.25">
      <c r="A94" s="2" t="s">
        <v>82</v>
      </c>
      <c r="B94" s="2">
        <v>8</v>
      </c>
      <c r="C94"/>
      <c r="D94" s="2">
        <v>20</v>
      </c>
      <c r="F94" s="2">
        <v>3</v>
      </c>
      <c r="G94" s="11">
        <f t="shared" si="2"/>
        <v>20</v>
      </c>
      <c r="J94" s="4">
        <f t="shared" si="3"/>
        <v>0.86956521739130432</v>
      </c>
      <c r="K94" s="19"/>
      <c r="U94" s="4"/>
      <c r="W94" s="4"/>
    </row>
    <row r="95" spans="1:23" x14ac:dyDescent="0.25">
      <c r="A95" s="2" t="s">
        <v>82</v>
      </c>
      <c r="B95" s="2">
        <v>9</v>
      </c>
      <c r="C95"/>
      <c r="D95" s="2">
        <v>4</v>
      </c>
      <c r="G95" s="11">
        <f t="shared" si="2"/>
        <v>4</v>
      </c>
      <c r="H95" s="11">
        <f>SUM(G93:G95)</f>
        <v>26</v>
      </c>
      <c r="J95" s="4">
        <f t="shared" si="3"/>
        <v>1</v>
      </c>
      <c r="K95" s="19">
        <f>H95/29</f>
        <v>0.89655172413793105</v>
      </c>
      <c r="U95" s="4"/>
      <c r="W95" s="4"/>
    </row>
    <row r="96" spans="1:23" x14ac:dyDescent="0.25">
      <c r="A96" s="2" t="s">
        <v>83</v>
      </c>
      <c r="B96" s="2">
        <v>1</v>
      </c>
      <c r="C96"/>
      <c r="D96" s="2">
        <v>3</v>
      </c>
      <c r="E96" s="11">
        <v>12</v>
      </c>
      <c r="G96" s="11">
        <f t="shared" si="2"/>
        <v>15</v>
      </c>
      <c r="J96" s="4">
        <f t="shared" si="3"/>
        <v>1</v>
      </c>
      <c r="K96" s="19"/>
      <c r="U96" s="4"/>
      <c r="W96" s="4"/>
    </row>
    <row r="97" spans="1:23" x14ac:dyDescent="0.25">
      <c r="A97" s="2" t="s">
        <v>83</v>
      </c>
      <c r="B97" s="2">
        <v>2</v>
      </c>
      <c r="C97"/>
      <c r="D97" s="2">
        <v>152</v>
      </c>
      <c r="E97" s="11">
        <v>8</v>
      </c>
      <c r="F97" s="2">
        <v>5</v>
      </c>
      <c r="G97" s="11">
        <f t="shared" si="2"/>
        <v>160</v>
      </c>
      <c r="J97" s="4">
        <f t="shared" si="3"/>
        <v>0.96969696969696972</v>
      </c>
      <c r="K97" s="19"/>
      <c r="U97" s="4"/>
      <c r="W97" s="4"/>
    </row>
    <row r="98" spans="1:23" x14ac:dyDescent="0.25">
      <c r="A98" s="2" t="s">
        <v>83</v>
      </c>
      <c r="B98" s="2">
        <v>3</v>
      </c>
      <c r="C98"/>
      <c r="D98" s="2">
        <v>3</v>
      </c>
      <c r="G98" s="11">
        <f t="shared" si="2"/>
        <v>3</v>
      </c>
      <c r="J98" s="4">
        <f t="shared" si="3"/>
        <v>1</v>
      </c>
      <c r="K98" s="19"/>
      <c r="U98" s="4"/>
      <c r="W98" s="4"/>
    </row>
    <row r="99" spans="1:23" x14ac:dyDescent="0.25">
      <c r="A99" s="2" t="s">
        <v>83</v>
      </c>
      <c r="B99" s="2">
        <v>4</v>
      </c>
      <c r="C99"/>
      <c r="D99" s="2">
        <v>6</v>
      </c>
      <c r="E99" s="11">
        <v>5</v>
      </c>
      <c r="G99" s="11">
        <f t="shared" si="2"/>
        <v>11</v>
      </c>
      <c r="J99" s="4">
        <f t="shared" si="3"/>
        <v>1</v>
      </c>
      <c r="K99" s="19"/>
      <c r="U99" s="4"/>
      <c r="W99" s="4"/>
    </row>
    <row r="100" spans="1:23" x14ac:dyDescent="0.25">
      <c r="A100" s="2" t="s">
        <v>83</v>
      </c>
      <c r="B100" s="2">
        <v>7</v>
      </c>
      <c r="C100"/>
      <c r="D100" s="2">
        <v>3</v>
      </c>
      <c r="G100" s="11">
        <f t="shared" si="2"/>
        <v>3</v>
      </c>
      <c r="J100" s="4">
        <f t="shared" si="3"/>
        <v>1</v>
      </c>
      <c r="K100" s="19"/>
      <c r="U100" s="4"/>
      <c r="W100" s="4"/>
    </row>
    <row r="101" spans="1:23" x14ac:dyDescent="0.25">
      <c r="A101" s="2" t="s">
        <v>83</v>
      </c>
      <c r="B101" s="2">
        <v>8</v>
      </c>
      <c r="C101"/>
      <c r="D101" s="2">
        <v>5</v>
      </c>
      <c r="E101" s="11">
        <v>1</v>
      </c>
      <c r="G101" s="11">
        <f t="shared" si="2"/>
        <v>6</v>
      </c>
      <c r="J101" s="4">
        <f t="shared" si="3"/>
        <v>1</v>
      </c>
      <c r="K101" s="19"/>
      <c r="U101" s="4"/>
      <c r="W101" s="4"/>
    </row>
    <row r="102" spans="1:23" x14ac:dyDescent="0.25">
      <c r="A102" s="2" t="s">
        <v>83</v>
      </c>
      <c r="B102" s="2">
        <v>9</v>
      </c>
      <c r="D102" s="2">
        <v>41</v>
      </c>
      <c r="E102" s="11">
        <v>5</v>
      </c>
      <c r="F102" s="2">
        <v>1</v>
      </c>
      <c r="G102" s="11">
        <f t="shared" si="2"/>
        <v>46</v>
      </c>
      <c r="H102" s="11">
        <f>SUM(G96:G102)</f>
        <v>244</v>
      </c>
      <c r="J102" s="4">
        <f t="shared" si="3"/>
        <v>0.97872340425531912</v>
      </c>
      <c r="K102" s="4">
        <f>H102/250</f>
        <v>0.97599999999999998</v>
      </c>
      <c r="U102" s="4"/>
      <c r="W102" s="4"/>
    </row>
    <row r="103" spans="1:23" x14ac:dyDescent="0.25">
      <c r="A103" s="2" t="s">
        <v>84</v>
      </c>
      <c r="B103" s="2">
        <v>3</v>
      </c>
      <c r="D103" s="2">
        <v>23</v>
      </c>
      <c r="E103" s="11">
        <v>3</v>
      </c>
      <c r="G103" s="11">
        <f t="shared" si="2"/>
        <v>26</v>
      </c>
      <c r="J103" s="4">
        <f t="shared" si="3"/>
        <v>1</v>
      </c>
      <c r="U103" s="4"/>
      <c r="W103" s="4"/>
    </row>
    <row r="104" spans="1:23" x14ac:dyDescent="0.25">
      <c r="A104" s="2" t="s">
        <v>84</v>
      </c>
      <c r="B104" s="2">
        <v>4</v>
      </c>
      <c r="D104" s="2">
        <v>3</v>
      </c>
      <c r="E104" s="11">
        <v>2</v>
      </c>
      <c r="G104" s="11">
        <f t="shared" si="2"/>
        <v>5</v>
      </c>
      <c r="J104" s="4">
        <f t="shared" si="3"/>
        <v>1</v>
      </c>
      <c r="U104" s="4"/>
      <c r="W104" s="4"/>
    </row>
    <row r="105" spans="1:23" x14ac:dyDescent="0.25">
      <c r="A105" s="2" t="s">
        <v>84</v>
      </c>
      <c r="B105" s="2">
        <v>7</v>
      </c>
      <c r="D105" s="2">
        <v>34</v>
      </c>
      <c r="E105" s="11">
        <v>1</v>
      </c>
      <c r="F105" s="2">
        <v>2</v>
      </c>
      <c r="G105" s="11">
        <f t="shared" si="2"/>
        <v>35</v>
      </c>
      <c r="J105" s="4">
        <f t="shared" si="3"/>
        <v>0.94594594594594594</v>
      </c>
      <c r="U105" s="4"/>
      <c r="W105" s="4"/>
    </row>
    <row r="106" spans="1:23" x14ac:dyDescent="0.25">
      <c r="A106" s="2" t="s">
        <v>84</v>
      </c>
      <c r="B106" s="2">
        <v>8</v>
      </c>
      <c r="D106" s="2">
        <v>21</v>
      </c>
      <c r="E106" s="11">
        <v>3</v>
      </c>
      <c r="F106" s="2">
        <v>2</v>
      </c>
      <c r="G106" s="11">
        <f t="shared" si="2"/>
        <v>24</v>
      </c>
      <c r="H106" s="11"/>
      <c r="J106" s="4">
        <f t="shared" si="3"/>
        <v>0.92307692307692313</v>
      </c>
      <c r="U106" s="4"/>
      <c r="W106" s="4"/>
    </row>
    <row r="107" spans="1:23" x14ac:dyDescent="0.25">
      <c r="A107" s="2" t="s">
        <v>84</v>
      </c>
      <c r="B107" s="2">
        <v>9</v>
      </c>
      <c r="D107" s="2">
        <v>39</v>
      </c>
      <c r="E107" s="11">
        <v>1</v>
      </c>
      <c r="F107" s="2">
        <v>1</v>
      </c>
      <c r="G107" s="11">
        <f t="shared" si="2"/>
        <v>40</v>
      </c>
      <c r="H107" s="11">
        <f>SUM(G103:G107)</f>
        <v>130</v>
      </c>
      <c r="J107" s="4">
        <f t="shared" si="3"/>
        <v>0.97560975609756095</v>
      </c>
      <c r="K107" s="4">
        <f>H107/135</f>
        <v>0.96296296296296291</v>
      </c>
      <c r="U107" s="4"/>
      <c r="W107" s="4"/>
    </row>
    <row r="108" spans="1:23" x14ac:dyDescent="0.25">
      <c r="A108" s="2" t="s">
        <v>85</v>
      </c>
      <c r="B108" s="2">
        <v>7</v>
      </c>
      <c r="D108" s="2">
        <v>1</v>
      </c>
      <c r="G108" s="11">
        <f t="shared" si="2"/>
        <v>1</v>
      </c>
      <c r="H108" s="11"/>
      <c r="J108" s="4">
        <f t="shared" si="3"/>
        <v>1</v>
      </c>
      <c r="K108" s="4">
        <v>1</v>
      </c>
      <c r="U108" s="4"/>
      <c r="W108" s="4"/>
    </row>
    <row r="109" spans="1:23" x14ac:dyDescent="0.25">
      <c r="A109" s="2" t="s">
        <v>86</v>
      </c>
      <c r="B109" s="2">
        <v>1</v>
      </c>
      <c r="D109" s="2">
        <v>1</v>
      </c>
      <c r="F109" s="2">
        <v>1</v>
      </c>
      <c r="G109" s="11">
        <f t="shared" si="2"/>
        <v>1</v>
      </c>
      <c r="J109" s="4">
        <f t="shared" si="3"/>
        <v>0.5</v>
      </c>
      <c r="U109" s="4"/>
      <c r="W109" s="4"/>
    </row>
    <row r="110" spans="1:23" x14ac:dyDescent="0.25">
      <c r="A110" s="2" t="s">
        <v>86</v>
      </c>
      <c r="B110" s="2">
        <v>7</v>
      </c>
      <c r="D110" s="2">
        <v>9</v>
      </c>
      <c r="E110" s="11">
        <v>1</v>
      </c>
      <c r="F110" s="2">
        <v>2</v>
      </c>
      <c r="G110" s="11">
        <f t="shared" si="2"/>
        <v>10</v>
      </c>
      <c r="I110"/>
      <c r="J110" s="4">
        <f t="shared" si="3"/>
        <v>0.83333333333333337</v>
      </c>
      <c r="M110"/>
      <c r="Q110" s="18"/>
      <c r="U110" s="4"/>
      <c r="W110" s="4"/>
    </row>
    <row r="111" spans="1:23" x14ac:dyDescent="0.25">
      <c r="A111" s="2" t="s">
        <v>86</v>
      </c>
      <c r="B111" s="2">
        <v>9</v>
      </c>
      <c r="D111" s="2">
        <v>2</v>
      </c>
      <c r="G111" s="11">
        <f t="shared" si="2"/>
        <v>2</v>
      </c>
      <c r="H111" s="11">
        <f>SUM(G109:G111)</f>
        <v>13</v>
      </c>
      <c r="I111"/>
      <c r="J111" s="4">
        <f t="shared" si="3"/>
        <v>1</v>
      </c>
      <c r="K111" s="4">
        <f>H111/16</f>
        <v>0.8125</v>
      </c>
      <c r="M111"/>
      <c r="Q111" s="18"/>
      <c r="U111" s="4"/>
      <c r="W111" s="4"/>
    </row>
    <row r="112" spans="1:23" x14ac:dyDescent="0.25">
      <c r="A112" s="2" t="s">
        <v>87</v>
      </c>
      <c r="B112" s="2">
        <v>3</v>
      </c>
      <c r="D112" s="2">
        <v>12</v>
      </c>
      <c r="E112" s="11">
        <v>1</v>
      </c>
      <c r="F112" s="2">
        <v>1</v>
      </c>
      <c r="G112" s="11">
        <f t="shared" si="2"/>
        <v>13</v>
      </c>
      <c r="I112"/>
      <c r="J112" s="4">
        <f t="shared" si="3"/>
        <v>0.9285714285714286</v>
      </c>
      <c r="M112"/>
      <c r="Q112" s="18"/>
      <c r="U112" s="4"/>
      <c r="W112" s="4"/>
    </row>
    <row r="113" spans="1:23" x14ac:dyDescent="0.25">
      <c r="A113" s="2" t="s">
        <v>87</v>
      </c>
      <c r="B113" s="2">
        <v>4</v>
      </c>
      <c r="D113" s="2">
        <v>246</v>
      </c>
      <c r="E113" s="11">
        <v>255</v>
      </c>
      <c r="F113" s="2">
        <v>45</v>
      </c>
      <c r="G113" s="11">
        <f t="shared" si="2"/>
        <v>501</v>
      </c>
      <c r="I113"/>
      <c r="J113" s="4">
        <f t="shared" si="3"/>
        <v>0.91758241758241754</v>
      </c>
      <c r="M113"/>
      <c r="Q113" s="18"/>
      <c r="U113" s="4"/>
      <c r="W113" s="4"/>
    </row>
    <row r="114" spans="1:23" x14ac:dyDescent="0.25">
      <c r="A114" s="2" t="s">
        <v>87</v>
      </c>
      <c r="B114" s="2">
        <v>5</v>
      </c>
      <c r="E114" s="11">
        <v>3</v>
      </c>
      <c r="G114" s="11">
        <f t="shared" si="2"/>
        <v>3</v>
      </c>
      <c r="J114" s="4">
        <f t="shared" si="3"/>
        <v>1</v>
      </c>
      <c r="U114" s="4"/>
      <c r="W114" s="4"/>
    </row>
    <row r="115" spans="1:23" x14ac:dyDescent="0.25">
      <c r="A115" s="2" t="s">
        <v>87</v>
      </c>
      <c r="B115" s="2">
        <v>6</v>
      </c>
      <c r="D115" s="2">
        <v>10</v>
      </c>
      <c r="E115" s="11">
        <v>20</v>
      </c>
      <c r="G115" s="11">
        <f t="shared" si="2"/>
        <v>30</v>
      </c>
      <c r="J115" s="4">
        <f t="shared" si="3"/>
        <v>1</v>
      </c>
      <c r="U115" s="4"/>
      <c r="W115" s="4"/>
    </row>
    <row r="116" spans="1:23" x14ac:dyDescent="0.25">
      <c r="A116" s="2" t="s">
        <v>87</v>
      </c>
      <c r="B116" s="2">
        <v>7</v>
      </c>
      <c r="D116" s="2">
        <v>76</v>
      </c>
      <c r="E116" s="11">
        <v>3</v>
      </c>
      <c r="F116" s="2">
        <v>3</v>
      </c>
      <c r="G116" s="11">
        <f t="shared" si="2"/>
        <v>79</v>
      </c>
      <c r="J116" s="4">
        <f t="shared" si="3"/>
        <v>0.96341463414634143</v>
      </c>
      <c r="U116" s="4"/>
      <c r="W116" s="4"/>
    </row>
    <row r="117" spans="1:23" x14ac:dyDescent="0.25">
      <c r="A117" s="2" t="s">
        <v>87</v>
      </c>
      <c r="B117" s="2">
        <v>8</v>
      </c>
      <c r="D117" s="2">
        <v>6</v>
      </c>
      <c r="G117" s="11">
        <f t="shared" si="2"/>
        <v>6</v>
      </c>
      <c r="J117" s="4">
        <f t="shared" si="3"/>
        <v>1</v>
      </c>
      <c r="U117" s="4"/>
      <c r="W117" s="4"/>
    </row>
    <row r="118" spans="1:23" x14ac:dyDescent="0.25">
      <c r="A118" s="2" t="s">
        <v>87</v>
      </c>
      <c r="B118" s="2">
        <v>9</v>
      </c>
      <c r="D118" s="2">
        <v>33</v>
      </c>
      <c r="E118" s="11">
        <v>3</v>
      </c>
      <c r="F118" s="2">
        <v>1</v>
      </c>
      <c r="G118" s="11">
        <f t="shared" si="2"/>
        <v>36</v>
      </c>
      <c r="H118" s="11">
        <f>SUM(G112:G118)</f>
        <v>668</v>
      </c>
      <c r="J118" s="4">
        <f t="shared" si="3"/>
        <v>0.97297297297297303</v>
      </c>
      <c r="K118" s="4">
        <f>H118/718</f>
        <v>0.93036211699164351</v>
      </c>
      <c r="U118" s="4"/>
      <c r="W118" s="4"/>
    </row>
    <row r="119" spans="1:23" x14ac:dyDescent="0.25">
      <c r="A119" s="2" t="s">
        <v>88</v>
      </c>
      <c r="B119" s="2">
        <v>1</v>
      </c>
      <c r="F119" s="2">
        <v>1</v>
      </c>
      <c r="G119" s="11">
        <f t="shared" si="2"/>
        <v>0</v>
      </c>
      <c r="J119" s="4">
        <f t="shared" si="3"/>
        <v>0</v>
      </c>
      <c r="U119" s="4"/>
      <c r="W119" s="4"/>
    </row>
    <row r="120" spans="1:23" x14ac:dyDescent="0.25">
      <c r="A120" s="2" t="s">
        <v>88</v>
      </c>
      <c r="B120" s="2">
        <v>6</v>
      </c>
      <c r="D120" s="2">
        <v>3</v>
      </c>
      <c r="E120" s="11">
        <v>4</v>
      </c>
      <c r="F120" s="2">
        <v>1</v>
      </c>
      <c r="G120" s="11">
        <f t="shared" si="2"/>
        <v>7</v>
      </c>
      <c r="J120" s="4">
        <f t="shared" si="3"/>
        <v>0.875</v>
      </c>
      <c r="U120" s="4"/>
      <c r="W120" s="4"/>
    </row>
    <row r="121" spans="1:23" x14ac:dyDescent="0.25">
      <c r="A121" s="2" t="s">
        <v>88</v>
      </c>
      <c r="B121" s="2">
        <v>7</v>
      </c>
      <c r="D121" s="2">
        <v>6</v>
      </c>
      <c r="F121" s="2">
        <v>1</v>
      </c>
      <c r="G121" s="11">
        <f t="shared" si="2"/>
        <v>6</v>
      </c>
      <c r="J121" s="4">
        <f t="shared" si="3"/>
        <v>0.8571428571428571</v>
      </c>
      <c r="U121" s="4"/>
      <c r="W121" s="4"/>
    </row>
    <row r="122" spans="1:23" x14ac:dyDescent="0.25">
      <c r="A122" s="2" t="s">
        <v>88</v>
      </c>
      <c r="B122" s="2">
        <v>8</v>
      </c>
      <c r="D122" s="2">
        <v>80</v>
      </c>
      <c r="E122" s="11">
        <v>6</v>
      </c>
      <c r="F122" s="2">
        <v>3</v>
      </c>
      <c r="G122" s="11">
        <f t="shared" si="2"/>
        <v>86</v>
      </c>
      <c r="J122" s="4">
        <f t="shared" si="3"/>
        <v>0.9662921348314607</v>
      </c>
      <c r="U122" s="4"/>
      <c r="W122" s="4"/>
    </row>
    <row r="123" spans="1:23" x14ac:dyDescent="0.25">
      <c r="A123" s="2" t="s">
        <v>88</v>
      </c>
      <c r="B123" s="2">
        <v>9</v>
      </c>
      <c r="D123" s="2">
        <v>4</v>
      </c>
      <c r="F123" s="2">
        <v>1</v>
      </c>
      <c r="G123" s="11">
        <f t="shared" si="2"/>
        <v>4</v>
      </c>
      <c r="H123" s="11">
        <f>SUM(G119:G123)</f>
        <v>103</v>
      </c>
      <c r="J123" s="4">
        <f t="shared" si="3"/>
        <v>0.8</v>
      </c>
      <c r="K123" s="4">
        <f>H123/113</f>
        <v>0.91150442477876104</v>
      </c>
      <c r="U123" s="4"/>
      <c r="W123" s="4"/>
    </row>
    <row r="124" spans="1:23" x14ac:dyDescent="0.25">
      <c r="A124" s="2" t="s">
        <v>89</v>
      </c>
      <c r="B124" s="2">
        <v>1</v>
      </c>
      <c r="D124" s="2">
        <v>5</v>
      </c>
      <c r="E124" s="11">
        <v>13</v>
      </c>
      <c r="F124" s="2">
        <v>2</v>
      </c>
      <c r="G124" s="11">
        <f t="shared" si="2"/>
        <v>18</v>
      </c>
      <c r="J124" s="4">
        <f t="shared" si="3"/>
        <v>0.9</v>
      </c>
      <c r="U124" s="4"/>
      <c r="W124" s="4"/>
    </row>
    <row r="125" spans="1:23" x14ac:dyDescent="0.25">
      <c r="A125" s="2" t="s">
        <v>89</v>
      </c>
      <c r="B125" s="2">
        <v>3</v>
      </c>
      <c r="D125" s="2">
        <v>7</v>
      </c>
      <c r="G125" s="11">
        <f t="shared" si="2"/>
        <v>7</v>
      </c>
      <c r="J125" s="4">
        <f t="shared" si="3"/>
        <v>1</v>
      </c>
      <c r="U125" s="4"/>
      <c r="W125" s="4"/>
    </row>
    <row r="126" spans="1:23" x14ac:dyDescent="0.25">
      <c r="A126" s="2" t="s">
        <v>89</v>
      </c>
      <c r="B126" s="2">
        <v>5</v>
      </c>
      <c r="E126" s="11">
        <v>2</v>
      </c>
      <c r="F126" s="2">
        <v>1</v>
      </c>
      <c r="G126" s="11">
        <f t="shared" si="2"/>
        <v>2</v>
      </c>
      <c r="J126" s="4">
        <f t="shared" si="3"/>
        <v>0.66666666666666663</v>
      </c>
      <c r="U126" s="4"/>
      <c r="W126" s="4"/>
    </row>
    <row r="127" spans="1:23" x14ac:dyDescent="0.25">
      <c r="A127" s="2" t="s">
        <v>89</v>
      </c>
      <c r="B127" s="2">
        <v>6</v>
      </c>
      <c r="D127" s="2">
        <v>3</v>
      </c>
      <c r="E127" s="11">
        <v>6</v>
      </c>
      <c r="F127" s="2">
        <v>4</v>
      </c>
      <c r="G127" s="11">
        <f t="shared" si="2"/>
        <v>9</v>
      </c>
      <c r="J127" s="4">
        <f t="shared" si="3"/>
        <v>0.69230769230769229</v>
      </c>
      <c r="U127" s="4"/>
      <c r="W127" s="4"/>
    </row>
    <row r="128" spans="1:23" x14ac:dyDescent="0.25">
      <c r="A128" s="2" t="s">
        <v>89</v>
      </c>
      <c r="B128" s="2">
        <v>7</v>
      </c>
      <c r="D128" s="2">
        <v>12</v>
      </c>
      <c r="G128" s="11">
        <f t="shared" si="2"/>
        <v>12</v>
      </c>
      <c r="J128" s="4">
        <f t="shared" si="3"/>
        <v>1</v>
      </c>
      <c r="U128" s="4"/>
      <c r="W128" s="4"/>
    </row>
    <row r="129" spans="1:23" x14ac:dyDescent="0.25">
      <c r="A129" s="2" t="s">
        <v>89</v>
      </c>
      <c r="B129" s="2">
        <v>8</v>
      </c>
      <c r="D129" s="2">
        <v>5</v>
      </c>
      <c r="G129" s="11">
        <f t="shared" si="2"/>
        <v>5</v>
      </c>
      <c r="H129" s="11"/>
      <c r="J129" s="4">
        <f t="shared" si="3"/>
        <v>1</v>
      </c>
      <c r="U129" s="4"/>
      <c r="W129" s="4"/>
    </row>
    <row r="130" spans="1:23" x14ac:dyDescent="0.25">
      <c r="A130" s="2" t="s">
        <v>89</v>
      </c>
      <c r="B130" s="2">
        <v>9</v>
      </c>
      <c r="D130" s="2">
        <v>28</v>
      </c>
      <c r="F130" s="2">
        <v>1</v>
      </c>
      <c r="G130" s="11">
        <f t="shared" si="2"/>
        <v>28</v>
      </c>
      <c r="H130" s="11">
        <f>SUM(G124:G130)</f>
        <v>81</v>
      </c>
      <c r="J130" s="4">
        <f t="shared" si="3"/>
        <v>0.96551724137931039</v>
      </c>
      <c r="K130" s="4">
        <f>H130/89</f>
        <v>0.9101123595505618</v>
      </c>
      <c r="U130" s="4"/>
      <c r="W130" s="4"/>
    </row>
    <row r="131" spans="1:23" x14ac:dyDescent="0.25">
      <c r="A131" s="2" t="s">
        <v>90</v>
      </c>
      <c r="B131" s="2">
        <v>2</v>
      </c>
      <c r="D131" s="2">
        <v>283</v>
      </c>
      <c r="E131" s="11">
        <v>61</v>
      </c>
      <c r="F131" s="2">
        <v>41</v>
      </c>
      <c r="G131" s="11">
        <f t="shared" si="2"/>
        <v>344</v>
      </c>
      <c r="J131" s="4">
        <f t="shared" si="3"/>
        <v>0.89350649350649347</v>
      </c>
      <c r="U131" s="4"/>
      <c r="W131" s="4"/>
    </row>
    <row r="132" spans="1:23" x14ac:dyDescent="0.25">
      <c r="A132" s="2" t="s">
        <v>90</v>
      </c>
      <c r="B132" s="2">
        <v>3</v>
      </c>
      <c r="D132" s="2">
        <v>28</v>
      </c>
      <c r="E132" s="11">
        <v>2</v>
      </c>
      <c r="F132" s="2">
        <v>1</v>
      </c>
      <c r="G132" s="11">
        <f t="shared" si="2"/>
        <v>30</v>
      </c>
      <c r="H132" s="11">
        <f>SUM(G131:G132)</f>
        <v>374</v>
      </c>
      <c r="J132" s="4">
        <f t="shared" si="3"/>
        <v>0.967741935483871</v>
      </c>
      <c r="K132" s="4">
        <f>H132/(374+42)</f>
        <v>0.89903846153846156</v>
      </c>
      <c r="U132" s="4"/>
      <c r="W132" s="4"/>
    </row>
    <row r="133" spans="1:23" x14ac:dyDescent="0.25">
      <c r="A133" s="2" t="s">
        <v>91</v>
      </c>
      <c r="B133" s="2">
        <v>1</v>
      </c>
      <c r="D133" s="2">
        <v>2</v>
      </c>
      <c r="E133" s="11">
        <v>5</v>
      </c>
      <c r="F133" s="2">
        <v>1</v>
      </c>
      <c r="G133" s="11">
        <f t="shared" ref="G133:G196" si="4">D133+E133</f>
        <v>7</v>
      </c>
      <c r="J133" s="4">
        <f t="shared" ref="J133:J196" si="5">(D133+E133)/(D133+E133+F133)</f>
        <v>0.875</v>
      </c>
      <c r="U133" s="4"/>
      <c r="W133" s="4"/>
    </row>
    <row r="134" spans="1:23" x14ac:dyDescent="0.25">
      <c r="A134" s="2" t="s">
        <v>92</v>
      </c>
      <c r="B134" s="2">
        <v>1</v>
      </c>
      <c r="D134" s="2">
        <v>1</v>
      </c>
      <c r="G134" s="11">
        <f t="shared" si="4"/>
        <v>1</v>
      </c>
      <c r="J134" s="4">
        <f t="shared" si="5"/>
        <v>1</v>
      </c>
      <c r="K134" s="4">
        <v>1</v>
      </c>
      <c r="U134" s="4"/>
      <c r="W134" s="4"/>
    </row>
    <row r="135" spans="1:23" x14ac:dyDescent="0.25">
      <c r="A135" s="2" t="s">
        <v>93</v>
      </c>
      <c r="B135" s="2">
        <v>7</v>
      </c>
      <c r="F135" s="2">
        <v>1</v>
      </c>
      <c r="G135" s="11">
        <f t="shared" si="4"/>
        <v>0</v>
      </c>
      <c r="J135" s="4">
        <f t="shared" si="5"/>
        <v>0</v>
      </c>
      <c r="K135" s="4">
        <v>0</v>
      </c>
      <c r="U135" s="4"/>
      <c r="W135" s="4"/>
    </row>
    <row r="136" spans="1:23" x14ac:dyDescent="0.25">
      <c r="A136" s="2" t="s">
        <v>94</v>
      </c>
      <c r="B136" s="2">
        <v>2</v>
      </c>
      <c r="C136"/>
      <c r="D136" s="2">
        <v>134</v>
      </c>
      <c r="E136" s="11">
        <v>15</v>
      </c>
      <c r="F136" s="2">
        <v>5</v>
      </c>
      <c r="G136" s="11">
        <f t="shared" si="4"/>
        <v>149</v>
      </c>
      <c r="J136" s="4">
        <f t="shared" si="5"/>
        <v>0.96753246753246758</v>
      </c>
      <c r="U136" s="4"/>
      <c r="W136" s="4"/>
    </row>
    <row r="137" spans="1:23" x14ac:dyDescent="0.25">
      <c r="A137" s="2" t="s">
        <v>94</v>
      </c>
      <c r="B137" s="2">
        <v>9</v>
      </c>
      <c r="F137" s="2">
        <v>1</v>
      </c>
      <c r="G137" s="11">
        <f t="shared" si="4"/>
        <v>0</v>
      </c>
      <c r="H137" s="2">
        <v>149</v>
      </c>
      <c r="J137" s="4">
        <f t="shared" si="5"/>
        <v>0</v>
      </c>
      <c r="K137" s="4">
        <f>H137/155</f>
        <v>0.96129032258064517</v>
      </c>
      <c r="U137" s="4"/>
      <c r="W137" s="4"/>
    </row>
    <row r="138" spans="1:23" x14ac:dyDescent="0.25">
      <c r="A138" s="2" t="s">
        <v>95</v>
      </c>
      <c r="B138" s="2">
        <v>2</v>
      </c>
      <c r="D138" s="2">
        <v>12</v>
      </c>
      <c r="E138" s="11">
        <v>2</v>
      </c>
      <c r="G138" s="11">
        <f t="shared" si="4"/>
        <v>14</v>
      </c>
      <c r="J138" s="4">
        <f t="shared" si="5"/>
        <v>1</v>
      </c>
      <c r="U138" s="4"/>
      <c r="W138" s="4"/>
    </row>
    <row r="139" spans="1:23" x14ac:dyDescent="0.25">
      <c r="A139" s="2" t="s">
        <v>95</v>
      </c>
      <c r="B139" s="2">
        <v>3</v>
      </c>
      <c r="D139" s="2">
        <v>453</v>
      </c>
      <c r="E139" s="11">
        <v>29</v>
      </c>
      <c r="F139" s="2">
        <v>10</v>
      </c>
      <c r="G139" s="11">
        <f t="shared" si="4"/>
        <v>482</v>
      </c>
      <c r="J139" s="4">
        <f t="shared" si="5"/>
        <v>0.97967479674796742</v>
      </c>
      <c r="U139" s="4"/>
      <c r="W139" s="4"/>
    </row>
    <row r="140" spans="1:23" x14ac:dyDescent="0.25">
      <c r="A140" s="2" t="s">
        <v>95</v>
      </c>
      <c r="B140" s="2">
        <v>4</v>
      </c>
      <c r="D140" s="18">
        <v>3</v>
      </c>
      <c r="E140" s="11">
        <v>3</v>
      </c>
      <c r="G140" s="11">
        <f t="shared" si="4"/>
        <v>6</v>
      </c>
      <c r="J140" s="4">
        <f t="shared" si="5"/>
        <v>1</v>
      </c>
      <c r="K140" s="19"/>
      <c r="M140"/>
      <c r="N140"/>
      <c r="U140" s="4"/>
      <c r="W140" s="4"/>
    </row>
    <row r="141" spans="1:23" x14ac:dyDescent="0.25">
      <c r="A141" s="2" t="s">
        <v>95</v>
      </c>
      <c r="B141" s="2">
        <v>5</v>
      </c>
      <c r="D141" s="18"/>
      <c r="E141" s="11">
        <v>9</v>
      </c>
      <c r="F141" s="2">
        <v>4</v>
      </c>
      <c r="G141" s="11">
        <f t="shared" si="4"/>
        <v>9</v>
      </c>
      <c r="H141" s="11">
        <f>SUM(G138:G141)</f>
        <v>511</v>
      </c>
      <c r="J141" s="4">
        <f t="shared" si="5"/>
        <v>0.69230769230769229</v>
      </c>
      <c r="K141" s="19">
        <f>H141/525</f>
        <v>0.97333333333333338</v>
      </c>
      <c r="M141"/>
      <c r="N141"/>
      <c r="U141" s="4"/>
      <c r="W141" s="4"/>
    </row>
    <row r="142" spans="1:23" x14ac:dyDescent="0.25">
      <c r="A142" s="2" t="s">
        <v>96</v>
      </c>
      <c r="B142" s="2">
        <v>1</v>
      </c>
      <c r="D142" s="18">
        <v>1</v>
      </c>
      <c r="E142" s="11">
        <v>9</v>
      </c>
      <c r="G142" s="11">
        <f t="shared" si="4"/>
        <v>10</v>
      </c>
      <c r="J142" s="4">
        <f t="shared" si="5"/>
        <v>1</v>
      </c>
      <c r="K142" s="19"/>
      <c r="M142"/>
      <c r="N142"/>
      <c r="U142" s="4"/>
      <c r="W142" s="4"/>
    </row>
    <row r="143" spans="1:23" x14ac:dyDescent="0.25">
      <c r="A143" s="2" t="s">
        <v>96</v>
      </c>
      <c r="B143" s="2">
        <v>4</v>
      </c>
      <c r="D143" s="2">
        <v>1</v>
      </c>
      <c r="G143" s="11">
        <f t="shared" si="4"/>
        <v>1</v>
      </c>
      <c r="J143" s="4">
        <f t="shared" si="5"/>
        <v>1</v>
      </c>
      <c r="K143" s="19"/>
      <c r="N143"/>
      <c r="Q143" s="18"/>
      <c r="U143" s="4"/>
      <c r="W143" s="4"/>
    </row>
    <row r="144" spans="1:23" x14ac:dyDescent="0.25">
      <c r="A144" s="2" t="s">
        <v>96</v>
      </c>
      <c r="B144" s="2">
        <v>6</v>
      </c>
      <c r="D144" s="2">
        <v>15</v>
      </c>
      <c r="E144" s="11">
        <v>31</v>
      </c>
      <c r="F144" s="2">
        <v>5</v>
      </c>
      <c r="G144" s="11">
        <f t="shared" si="4"/>
        <v>46</v>
      </c>
      <c r="H144" s="11">
        <f>SUM(G142:G144)</f>
        <v>57</v>
      </c>
      <c r="J144" s="4">
        <f t="shared" si="5"/>
        <v>0.90196078431372551</v>
      </c>
      <c r="K144" s="19">
        <f>H144/62</f>
        <v>0.91935483870967738</v>
      </c>
      <c r="N144"/>
      <c r="Q144" s="18"/>
      <c r="U144" s="4"/>
      <c r="W144" s="4"/>
    </row>
    <row r="145" spans="1:23" x14ac:dyDescent="0.25">
      <c r="A145" s="2" t="s">
        <v>97</v>
      </c>
      <c r="B145" s="2">
        <v>1</v>
      </c>
      <c r="D145" s="2">
        <v>7</v>
      </c>
      <c r="E145" s="11">
        <v>34</v>
      </c>
      <c r="F145" s="2">
        <v>1</v>
      </c>
      <c r="G145" s="11">
        <f t="shared" si="4"/>
        <v>41</v>
      </c>
      <c r="J145" s="4">
        <f t="shared" si="5"/>
        <v>0.97619047619047616</v>
      </c>
      <c r="M145"/>
      <c r="N145"/>
      <c r="Q145" s="18"/>
      <c r="U145" s="4"/>
      <c r="W145" s="4"/>
    </row>
    <row r="146" spans="1:23" x14ac:dyDescent="0.25">
      <c r="A146" s="2" t="s">
        <v>97</v>
      </c>
      <c r="B146" s="2">
        <v>4</v>
      </c>
      <c r="D146" s="2">
        <v>4</v>
      </c>
      <c r="E146" s="11">
        <v>1</v>
      </c>
      <c r="F146" s="2">
        <v>1</v>
      </c>
      <c r="G146" s="11">
        <f t="shared" si="4"/>
        <v>5</v>
      </c>
      <c r="J146" s="4">
        <f t="shared" si="5"/>
        <v>0.83333333333333337</v>
      </c>
      <c r="M146"/>
      <c r="N146"/>
      <c r="Q146" s="18"/>
      <c r="U146" s="4"/>
      <c r="W146" s="4"/>
    </row>
    <row r="147" spans="1:23" x14ac:dyDescent="0.25">
      <c r="A147" s="2" t="s">
        <v>97</v>
      </c>
      <c r="B147" s="2">
        <v>5</v>
      </c>
      <c r="D147" s="2">
        <v>2</v>
      </c>
      <c r="E147" s="11">
        <v>6</v>
      </c>
      <c r="F147" s="2">
        <v>1</v>
      </c>
      <c r="G147" s="11">
        <f t="shared" si="4"/>
        <v>8</v>
      </c>
      <c r="J147" s="4">
        <f t="shared" si="5"/>
        <v>0.88888888888888884</v>
      </c>
      <c r="M147"/>
      <c r="N147"/>
      <c r="Q147" s="18"/>
      <c r="U147" s="4"/>
      <c r="W147" s="4"/>
    </row>
    <row r="148" spans="1:23" x14ac:dyDescent="0.25">
      <c r="A148" s="2" t="s">
        <v>97</v>
      </c>
      <c r="B148" s="2">
        <v>9</v>
      </c>
      <c r="D148" s="2">
        <v>8</v>
      </c>
      <c r="G148" s="11">
        <f t="shared" si="4"/>
        <v>8</v>
      </c>
      <c r="H148" s="11">
        <f>SUM(G145:G148)</f>
        <v>62</v>
      </c>
      <c r="J148" s="4">
        <f t="shared" si="5"/>
        <v>1</v>
      </c>
      <c r="K148" s="4">
        <f>H148/65</f>
        <v>0.9538461538461539</v>
      </c>
      <c r="M148"/>
      <c r="N148"/>
      <c r="Q148" s="18"/>
      <c r="U148" s="4"/>
      <c r="W148" s="4"/>
    </row>
    <row r="149" spans="1:23" x14ac:dyDescent="0.25">
      <c r="A149" s="2" t="s">
        <v>98</v>
      </c>
      <c r="B149" s="2">
        <v>4</v>
      </c>
      <c r="D149" s="2">
        <v>2</v>
      </c>
      <c r="E149" s="11">
        <v>9</v>
      </c>
      <c r="G149" s="11">
        <f t="shared" si="4"/>
        <v>11</v>
      </c>
      <c r="J149" s="4">
        <f t="shared" si="5"/>
        <v>1</v>
      </c>
      <c r="M149"/>
      <c r="N149"/>
      <c r="Q149" s="18"/>
      <c r="U149" s="4"/>
      <c r="W149" s="4"/>
    </row>
    <row r="150" spans="1:23" x14ac:dyDescent="0.25">
      <c r="A150" s="2" t="s">
        <v>98</v>
      </c>
      <c r="B150" s="2">
        <v>5</v>
      </c>
      <c r="D150" s="2">
        <v>1</v>
      </c>
      <c r="E150" s="11">
        <v>4</v>
      </c>
      <c r="G150" s="11">
        <f t="shared" si="4"/>
        <v>5</v>
      </c>
      <c r="J150" s="4">
        <f t="shared" si="5"/>
        <v>1</v>
      </c>
      <c r="M150"/>
      <c r="N150"/>
      <c r="Q150" s="18"/>
      <c r="U150" s="4"/>
      <c r="W150" s="4"/>
    </row>
    <row r="151" spans="1:23" x14ac:dyDescent="0.25">
      <c r="A151" s="2" t="s">
        <v>98</v>
      </c>
      <c r="B151" s="2">
        <v>7</v>
      </c>
      <c r="D151" s="2">
        <v>2</v>
      </c>
      <c r="F151" s="2">
        <v>3</v>
      </c>
      <c r="G151" s="11">
        <f t="shared" si="4"/>
        <v>2</v>
      </c>
      <c r="J151" s="4">
        <f t="shared" si="5"/>
        <v>0.4</v>
      </c>
      <c r="M151"/>
      <c r="N151"/>
      <c r="Q151" s="18"/>
      <c r="U151" s="4"/>
      <c r="W151" s="4"/>
    </row>
    <row r="152" spans="1:23" x14ac:dyDescent="0.25">
      <c r="A152" s="2" t="s">
        <v>98</v>
      </c>
      <c r="B152" s="2">
        <v>8</v>
      </c>
      <c r="D152" s="2">
        <v>8</v>
      </c>
      <c r="F152" s="2">
        <v>1</v>
      </c>
      <c r="G152" s="11">
        <f t="shared" si="4"/>
        <v>8</v>
      </c>
      <c r="J152" s="4">
        <f t="shared" si="5"/>
        <v>0.88888888888888884</v>
      </c>
      <c r="M152"/>
      <c r="N152"/>
      <c r="Q152" s="18"/>
      <c r="U152" s="4"/>
      <c r="W152" s="4"/>
    </row>
    <row r="153" spans="1:23" x14ac:dyDescent="0.25">
      <c r="A153" s="2" t="s">
        <v>98</v>
      </c>
      <c r="B153" s="2">
        <v>9</v>
      </c>
      <c r="D153" s="2">
        <v>80</v>
      </c>
      <c r="E153" s="11">
        <v>2</v>
      </c>
      <c r="F153" s="2">
        <v>4</v>
      </c>
      <c r="G153" s="11">
        <f t="shared" si="4"/>
        <v>82</v>
      </c>
      <c r="H153" s="11">
        <f>SUM(G149:G153)</f>
        <v>108</v>
      </c>
      <c r="J153" s="4">
        <f t="shared" si="5"/>
        <v>0.95348837209302328</v>
      </c>
      <c r="K153" s="4">
        <f>H153/116</f>
        <v>0.93103448275862066</v>
      </c>
      <c r="U153" s="4"/>
      <c r="W153" s="4"/>
    </row>
    <row r="154" spans="1:23" x14ac:dyDescent="0.25">
      <c r="A154" s="2" t="s">
        <v>99</v>
      </c>
      <c r="B154" s="2">
        <v>3</v>
      </c>
      <c r="D154" s="2">
        <v>52</v>
      </c>
      <c r="E154" s="11">
        <v>1</v>
      </c>
      <c r="G154" s="11">
        <f t="shared" si="4"/>
        <v>53</v>
      </c>
      <c r="J154" s="4">
        <f t="shared" si="5"/>
        <v>1</v>
      </c>
      <c r="U154" s="4"/>
      <c r="W154" s="4"/>
    </row>
    <row r="155" spans="1:23" x14ac:dyDescent="0.25">
      <c r="A155" s="2" t="s">
        <v>99</v>
      </c>
      <c r="B155" s="2">
        <v>4</v>
      </c>
      <c r="D155" s="2">
        <v>17</v>
      </c>
      <c r="E155" s="11">
        <v>11</v>
      </c>
      <c r="F155" s="2">
        <v>3</v>
      </c>
      <c r="G155" s="11">
        <f t="shared" si="4"/>
        <v>28</v>
      </c>
      <c r="J155" s="4">
        <f t="shared" si="5"/>
        <v>0.90322580645161288</v>
      </c>
      <c r="U155" s="4"/>
      <c r="W155" s="4"/>
    </row>
    <row r="156" spans="1:23" x14ac:dyDescent="0.25">
      <c r="A156" s="2" t="s">
        <v>99</v>
      </c>
      <c r="B156" s="2">
        <v>5</v>
      </c>
      <c r="C156"/>
      <c r="D156" s="18">
        <v>44</v>
      </c>
      <c r="E156" s="11">
        <v>143</v>
      </c>
      <c r="F156" s="2">
        <v>20</v>
      </c>
      <c r="G156" s="11">
        <f t="shared" si="4"/>
        <v>187</v>
      </c>
      <c r="H156" s="18"/>
      <c r="I156"/>
      <c r="J156" s="4">
        <f t="shared" si="5"/>
        <v>0.90338164251207731</v>
      </c>
      <c r="K156" s="19"/>
      <c r="N156"/>
      <c r="O156"/>
      <c r="Q156" s="18"/>
      <c r="U156" s="4"/>
      <c r="W156" s="4"/>
    </row>
    <row r="157" spans="1:23" x14ac:dyDescent="0.25">
      <c r="A157" s="2" t="s">
        <v>99</v>
      </c>
      <c r="B157" s="2">
        <v>6</v>
      </c>
      <c r="C157"/>
      <c r="D157" s="18">
        <v>7</v>
      </c>
      <c r="E157" s="11">
        <v>17</v>
      </c>
      <c r="F157" s="2">
        <v>1</v>
      </c>
      <c r="G157" s="11">
        <f t="shared" si="4"/>
        <v>24</v>
      </c>
      <c r="H157" s="20">
        <f>SUM(G154:G157)</f>
        <v>292</v>
      </c>
      <c r="I157"/>
      <c r="J157" s="4">
        <f t="shared" si="5"/>
        <v>0.96</v>
      </c>
      <c r="K157" s="19">
        <f>H157/(292+24)</f>
        <v>0.92405063291139244</v>
      </c>
      <c r="N157"/>
      <c r="O157"/>
      <c r="Q157" s="18"/>
      <c r="U157" s="4"/>
      <c r="W157" s="4"/>
    </row>
    <row r="158" spans="1:23" x14ac:dyDescent="0.25">
      <c r="A158" s="2" t="s">
        <v>100</v>
      </c>
      <c r="B158" s="2">
        <v>2</v>
      </c>
      <c r="C158"/>
      <c r="D158" s="18">
        <v>4</v>
      </c>
      <c r="F158" s="2">
        <v>3</v>
      </c>
      <c r="G158" s="11">
        <f t="shared" si="4"/>
        <v>4</v>
      </c>
      <c r="H158" s="18"/>
      <c r="I158" s="18"/>
      <c r="J158" s="4">
        <f t="shared" si="5"/>
        <v>0.5714285714285714</v>
      </c>
      <c r="K158" s="19">
        <v>0.57099999999999995</v>
      </c>
      <c r="N158"/>
      <c r="O158"/>
      <c r="Q158" s="18"/>
      <c r="U158" s="4"/>
      <c r="W158" s="4"/>
    </row>
    <row r="159" spans="1:23" x14ac:dyDescent="0.25">
      <c r="A159" s="2" t="s">
        <v>101</v>
      </c>
      <c r="B159" s="2">
        <v>6</v>
      </c>
      <c r="C159" s="18"/>
      <c r="D159" s="18">
        <v>33</v>
      </c>
      <c r="E159" s="11">
        <v>55</v>
      </c>
      <c r="F159" s="2">
        <v>11</v>
      </c>
      <c r="G159" s="11">
        <f t="shared" si="4"/>
        <v>88</v>
      </c>
      <c r="H159" s="18"/>
      <c r="I159" s="18"/>
      <c r="J159" s="4">
        <f t="shared" si="5"/>
        <v>0.88888888888888884</v>
      </c>
      <c r="K159" s="19">
        <v>0.88900000000000001</v>
      </c>
      <c r="N159" s="18"/>
      <c r="O159" s="18"/>
      <c r="Q159" s="18"/>
      <c r="U159" s="4"/>
      <c r="W159" s="4"/>
    </row>
    <row r="160" spans="1:23" x14ac:dyDescent="0.25">
      <c r="A160" s="2" t="s">
        <v>102</v>
      </c>
      <c r="B160" s="2">
        <v>3</v>
      </c>
      <c r="C160" s="18"/>
      <c r="D160" s="18">
        <v>7</v>
      </c>
      <c r="G160" s="11">
        <f t="shared" si="4"/>
        <v>7</v>
      </c>
      <c r="H160" s="18"/>
      <c r="I160" s="18"/>
      <c r="J160" s="4">
        <f t="shared" si="5"/>
        <v>1</v>
      </c>
      <c r="K160" s="19"/>
      <c r="N160" s="18"/>
      <c r="O160" s="18"/>
      <c r="Q160" s="18"/>
      <c r="U160" s="4"/>
      <c r="W160" s="4"/>
    </row>
    <row r="161" spans="1:23" x14ac:dyDescent="0.25">
      <c r="A161" s="2" t="s">
        <v>102</v>
      </c>
      <c r="B161" s="2">
        <v>5</v>
      </c>
      <c r="C161"/>
      <c r="D161" s="18"/>
      <c r="E161" s="11">
        <v>2</v>
      </c>
      <c r="F161" s="2">
        <v>1</v>
      </c>
      <c r="G161" s="11">
        <f t="shared" si="4"/>
        <v>2</v>
      </c>
      <c r="H161" s="18">
        <v>9</v>
      </c>
      <c r="I161"/>
      <c r="J161" s="4">
        <f t="shared" si="5"/>
        <v>0.66666666666666663</v>
      </c>
      <c r="K161" s="19">
        <f>H161/10</f>
        <v>0.9</v>
      </c>
      <c r="M161"/>
      <c r="N161"/>
      <c r="O161"/>
      <c r="Q161" s="18"/>
      <c r="U161" s="4"/>
      <c r="W161" s="4"/>
    </row>
    <row r="162" spans="1:23" x14ac:dyDescent="0.25">
      <c r="A162" s="2" t="s">
        <v>103</v>
      </c>
      <c r="B162" s="2">
        <v>4</v>
      </c>
      <c r="D162" s="2">
        <v>249</v>
      </c>
      <c r="E162" s="11">
        <v>230</v>
      </c>
      <c r="F162" s="2">
        <v>33</v>
      </c>
      <c r="G162" s="11">
        <f t="shared" si="4"/>
        <v>479</v>
      </c>
      <c r="H162" s="2">
        <v>479</v>
      </c>
      <c r="J162" s="4">
        <f t="shared" si="5"/>
        <v>0.935546875</v>
      </c>
      <c r="K162" s="4">
        <v>0.93600000000000005</v>
      </c>
      <c r="U162" s="4"/>
      <c r="W162" s="4"/>
    </row>
    <row r="163" spans="1:23" x14ac:dyDescent="0.25">
      <c r="A163" s="2" t="s">
        <v>104</v>
      </c>
      <c r="B163" s="2">
        <v>4</v>
      </c>
      <c r="D163" s="2">
        <v>27</v>
      </c>
      <c r="E163" s="11">
        <v>32</v>
      </c>
      <c r="F163" s="2">
        <v>5</v>
      </c>
      <c r="G163" s="11">
        <f t="shared" si="4"/>
        <v>59</v>
      </c>
      <c r="J163" s="4">
        <f t="shared" si="5"/>
        <v>0.921875</v>
      </c>
      <c r="U163" s="4"/>
      <c r="W163" s="4"/>
    </row>
    <row r="164" spans="1:23" x14ac:dyDescent="0.25">
      <c r="A164" s="2" t="s">
        <v>104</v>
      </c>
      <c r="B164" s="2">
        <v>5</v>
      </c>
      <c r="D164" s="2">
        <v>4</v>
      </c>
      <c r="E164" s="11">
        <v>15</v>
      </c>
      <c r="F164" s="2">
        <v>3</v>
      </c>
      <c r="G164" s="11">
        <f t="shared" si="4"/>
        <v>19</v>
      </c>
      <c r="H164" s="11">
        <f>SUM(G163:G164)</f>
        <v>78</v>
      </c>
      <c r="J164" s="4">
        <f t="shared" si="5"/>
        <v>0.86363636363636365</v>
      </c>
      <c r="K164" s="4">
        <f>H164/86</f>
        <v>0.90697674418604646</v>
      </c>
      <c r="U164" s="4"/>
      <c r="W164" s="4"/>
    </row>
    <row r="165" spans="1:23" x14ac:dyDescent="0.25">
      <c r="A165" s="2" t="s">
        <v>105</v>
      </c>
      <c r="B165" s="2">
        <v>1</v>
      </c>
      <c r="D165" s="2">
        <v>3</v>
      </c>
      <c r="E165" s="11">
        <v>10</v>
      </c>
      <c r="F165" s="2">
        <v>2</v>
      </c>
      <c r="G165" s="11">
        <f t="shared" si="4"/>
        <v>13</v>
      </c>
      <c r="J165" s="4">
        <f t="shared" si="5"/>
        <v>0.8666666666666667</v>
      </c>
      <c r="U165" s="4"/>
      <c r="W165" s="4"/>
    </row>
    <row r="166" spans="1:23" x14ac:dyDescent="0.25">
      <c r="A166" s="2" t="s">
        <v>105</v>
      </c>
      <c r="B166" s="2">
        <v>2</v>
      </c>
      <c r="D166" s="2">
        <v>624</v>
      </c>
      <c r="E166" s="11">
        <v>99</v>
      </c>
      <c r="F166" s="2">
        <v>33</v>
      </c>
      <c r="G166" s="11">
        <f t="shared" si="4"/>
        <v>723</v>
      </c>
      <c r="J166" s="4">
        <f t="shared" si="5"/>
        <v>0.95634920634920639</v>
      </c>
      <c r="U166" s="4"/>
      <c r="W166" s="4"/>
    </row>
    <row r="167" spans="1:23" x14ac:dyDescent="0.25">
      <c r="A167" s="2" t="s">
        <v>105</v>
      </c>
      <c r="B167" s="2">
        <v>3</v>
      </c>
      <c r="D167" s="2">
        <v>275</v>
      </c>
      <c r="E167" s="11">
        <v>14</v>
      </c>
      <c r="F167" s="2">
        <v>9</v>
      </c>
      <c r="G167" s="11">
        <f t="shared" si="4"/>
        <v>289</v>
      </c>
      <c r="J167" s="4">
        <f t="shared" si="5"/>
        <v>0.96979865771812079</v>
      </c>
      <c r="K167" s="19"/>
      <c r="Q167" s="18"/>
      <c r="U167" s="4"/>
      <c r="W167" s="4"/>
    </row>
    <row r="168" spans="1:23" x14ac:dyDescent="0.25">
      <c r="A168" s="2" t="s">
        <v>105</v>
      </c>
      <c r="B168" s="2">
        <v>4</v>
      </c>
      <c r="D168" s="2">
        <v>13</v>
      </c>
      <c r="E168" s="11">
        <v>16</v>
      </c>
      <c r="F168" s="2">
        <v>2</v>
      </c>
      <c r="G168" s="11">
        <f t="shared" si="4"/>
        <v>29</v>
      </c>
      <c r="J168" s="4">
        <f t="shared" si="5"/>
        <v>0.93548387096774188</v>
      </c>
      <c r="K168" s="19"/>
      <c r="Q168" s="18"/>
      <c r="U168" s="4"/>
      <c r="W168" s="4"/>
    </row>
    <row r="169" spans="1:23" x14ac:dyDescent="0.25">
      <c r="A169" s="2" t="s">
        <v>105</v>
      </c>
      <c r="B169" s="2">
        <v>5</v>
      </c>
      <c r="D169" s="2">
        <v>4</v>
      </c>
      <c r="E169" s="11">
        <v>16</v>
      </c>
      <c r="F169" s="2">
        <v>6</v>
      </c>
      <c r="G169" s="11">
        <f t="shared" si="4"/>
        <v>20</v>
      </c>
      <c r="J169" s="4">
        <f t="shared" si="5"/>
        <v>0.76923076923076927</v>
      </c>
      <c r="K169" s="19"/>
      <c r="Q169" s="18"/>
      <c r="U169" s="4"/>
      <c r="W169" s="4"/>
    </row>
    <row r="170" spans="1:23" x14ac:dyDescent="0.25">
      <c r="A170" s="2" t="s">
        <v>105</v>
      </c>
      <c r="B170" s="2">
        <v>7</v>
      </c>
      <c r="D170" s="2">
        <v>6</v>
      </c>
      <c r="G170" s="11">
        <f t="shared" si="4"/>
        <v>6</v>
      </c>
      <c r="J170" s="4">
        <f t="shared" si="5"/>
        <v>1</v>
      </c>
      <c r="K170" s="19"/>
      <c r="Q170" s="18"/>
      <c r="U170" s="4"/>
      <c r="W170" s="4"/>
    </row>
    <row r="171" spans="1:23" x14ac:dyDescent="0.25">
      <c r="A171" s="2" t="s">
        <v>105</v>
      </c>
      <c r="B171" s="2">
        <v>8</v>
      </c>
      <c r="D171" s="2">
        <v>1</v>
      </c>
      <c r="G171" s="11">
        <f t="shared" si="4"/>
        <v>1</v>
      </c>
      <c r="J171" s="4">
        <f t="shared" si="5"/>
        <v>1</v>
      </c>
      <c r="K171" s="19"/>
      <c r="Q171" s="18"/>
      <c r="U171" s="4"/>
      <c r="W171" s="4"/>
    </row>
    <row r="172" spans="1:23" x14ac:dyDescent="0.25">
      <c r="A172" s="2" t="s">
        <v>105</v>
      </c>
      <c r="B172" s="2">
        <v>9</v>
      </c>
      <c r="E172" s="11">
        <v>1</v>
      </c>
      <c r="G172" s="11">
        <f t="shared" si="4"/>
        <v>1</v>
      </c>
      <c r="H172" s="11">
        <f>SUM(G165:G172)</f>
        <v>1082</v>
      </c>
      <c r="J172" s="4">
        <f t="shared" si="5"/>
        <v>1</v>
      </c>
      <c r="K172" s="19">
        <f>H172/(1082+52)</f>
        <v>0.95414462081128748</v>
      </c>
      <c r="Q172" s="18"/>
      <c r="U172" s="4"/>
      <c r="W172" s="4"/>
    </row>
    <row r="173" spans="1:23" x14ac:dyDescent="0.25">
      <c r="A173" s="2" t="s">
        <v>106</v>
      </c>
      <c r="B173" s="2">
        <v>3</v>
      </c>
      <c r="D173" s="2">
        <v>21</v>
      </c>
      <c r="G173" s="11">
        <f t="shared" si="4"/>
        <v>21</v>
      </c>
      <c r="J173" s="4">
        <f t="shared" si="5"/>
        <v>1</v>
      </c>
      <c r="K173" s="19"/>
      <c r="Q173" s="18"/>
      <c r="U173" s="4"/>
      <c r="W173" s="4"/>
    </row>
    <row r="174" spans="1:23" x14ac:dyDescent="0.25">
      <c r="A174" s="2" t="s">
        <v>106</v>
      </c>
      <c r="B174" s="2">
        <v>5</v>
      </c>
      <c r="D174" s="2">
        <v>2</v>
      </c>
      <c r="E174" s="11">
        <v>2</v>
      </c>
      <c r="G174" s="11">
        <f t="shared" si="4"/>
        <v>4</v>
      </c>
      <c r="H174" s="2">
        <v>25</v>
      </c>
      <c r="J174" s="4">
        <f t="shared" si="5"/>
        <v>1</v>
      </c>
      <c r="K174" s="4">
        <f>H174/25</f>
        <v>1</v>
      </c>
      <c r="U174" s="4"/>
      <c r="W174" s="4"/>
    </row>
    <row r="175" spans="1:23" x14ac:dyDescent="0.25">
      <c r="A175" s="2" t="s">
        <v>107</v>
      </c>
      <c r="B175" s="2">
        <v>2</v>
      </c>
      <c r="D175" s="2">
        <v>18</v>
      </c>
      <c r="E175" s="11">
        <v>1</v>
      </c>
      <c r="F175" s="2">
        <v>4</v>
      </c>
      <c r="G175" s="11">
        <f t="shared" si="4"/>
        <v>19</v>
      </c>
      <c r="J175" s="4">
        <f t="shared" si="5"/>
        <v>0.82608695652173914</v>
      </c>
      <c r="U175" s="4"/>
      <c r="W175" s="4"/>
    </row>
    <row r="176" spans="1:23" x14ac:dyDescent="0.25">
      <c r="A176" s="2" t="s">
        <v>107</v>
      </c>
      <c r="B176" s="2">
        <v>3</v>
      </c>
      <c r="D176" s="2">
        <v>19</v>
      </c>
      <c r="E176" s="11">
        <v>3</v>
      </c>
      <c r="F176" s="2">
        <v>3</v>
      </c>
      <c r="G176" s="11">
        <f t="shared" si="4"/>
        <v>22</v>
      </c>
      <c r="H176" s="2">
        <v>41</v>
      </c>
      <c r="J176" s="4">
        <f t="shared" si="5"/>
        <v>0.88</v>
      </c>
      <c r="K176" s="4">
        <f>H176/48</f>
        <v>0.85416666666666663</v>
      </c>
      <c r="U176" s="4"/>
      <c r="W176" s="4"/>
    </row>
    <row r="177" spans="1:23" x14ac:dyDescent="0.25">
      <c r="A177" s="2" t="s">
        <v>108</v>
      </c>
      <c r="B177" s="2">
        <v>2</v>
      </c>
      <c r="D177" s="2">
        <v>158</v>
      </c>
      <c r="E177" s="11">
        <v>10</v>
      </c>
      <c r="F177" s="2">
        <v>10</v>
      </c>
      <c r="G177" s="11">
        <f t="shared" si="4"/>
        <v>168</v>
      </c>
      <c r="J177" s="4">
        <f t="shared" si="5"/>
        <v>0.9438202247191011</v>
      </c>
      <c r="U177" s="4"/>
      <c r="W177" s="4"/>
    </row>
    <row r="178" spans="1:23" x14ac:dyDescent="0.25">
      <c r="A178" s="2" t="s">
        <v>108</v>
      </c>
      <c r="B178" s="2">
        <v>3</v>
      </c>
      <c r="D178" s="2">
        <v>3</v>
      </c>
      <c r="E178" s="11">
        <v>2</v>
      </c>
      <c r="G178" s="11">
        <f t="shared" si="4"/>
        <v>5</v>
      </c>
      <c r="H178" s="2">
        <v>173</v>
      </c>
      <c r="J178" s="4">
        <f t="shared" si="5"/>
        <v>1</v>
      </c>
      <c r="K178" s="4">
        <f>H178/183</f>
        <v>0.94535519125683065</v>
      </c>
      <c r="U178" s="4"/>
      <c r="W178" s="4"/>
    </row>
    <row r="179" spans="1:23" x14ac:dyDescent="0.25">
      <c r="A179" s="2" t="s">
        <v>109</v>
      </c>
      <c r="B179" s="2">
        <v>1</v>
      </c>
      <c r="E179" s="11">
        <v>6</v>
      </c>
      <c r="G179" s="11">
        <f t="shared" si="4"/>
        <v>6</v>
      </c>
      <c r="J179" s="4">
        <f t="shared" si="5"/>
        <v>1</v>
      </c>
      <c r="U179" s="4"/>
      <c r="W179" s="4"/>
    </row>
    <row r="180" spans="1:23" x14ac:dyDescent="0.25">
      <c r="A180" s="2" t="s">
        <v>109</v>
      </c>
      <c r="B180" s="2">
        <v>7</v>
      </c>
      <c r="C180"/>
      <c r="D180" s="2">
        <v>4</v>
      </c>
      <c r="E180" s="11">
        <v>1</v>
      </c>
      <c r="F180" s="2">
        <v>1</v>
      </c>
      <c r="G180" s="11">
        <f t="shared" si="4"/>
        <v>5</v>
      </c>
      <c r="J180" s="4">
        <f t="shared" si="5"/>
        <v>0.83333333333333337</v>
      </c>
      <c r="U180" s="4"/>
      <c r="W180" s="4"/>
    </row>
    <row r="181" spans="1:23" x14ac:dyDescent="0.25">
      <c r="A181" s="2" t="s">
        <v>109</v>
      </c>
      <c r="B181" s="2">
        <v>9</v>
      </c>
      <c r="C181"/>
      <c r="D181" s="2">
        <v>9</v>
      </c>
      <c r="E181" s="11">
        <v>1</v>
      </c>
      <c r="F181" s="2">
        <v>3</v>
      </c>
      <c r="G181" s="11">
        <f t="shared" si="4"/>
        <v>10</v>
      </c>
      <c r="H181" s="2">
        <v>21</v>
      </c>
      <c r="J181" s="4">
        <f t="shared" si="5"/>
        <v>0.76923076923076927</v>
      </c>
      <c r="K181" s="4">
        <f>H181/25</f>
        <v>0.84</v>
      </c>
      <c r="U181" s="4"/>
      <c r="W181" s="4"/>
    </row>
    <row r="182" spans="1:23" x14ac:dyDescent="0.25">
      <c r="A182" s="2" t="s">
        <v>110</v>
      </c>
      <c r="B182" s="2">
        <v>1</v>
      </c>
      <c r="C182"/>
      <c r="D182" s="2">
        <v>11</v>
      </c>
      <c r="E182" s="11">
        <v>28</v>
      </c>
      <c r="F182" s="2">
        <v>2</v>
      </c>
      <c r="G182" s="11">
        <f t="shared" si="4"/>
        <v>39</v>
      </c>
      <c r="J182" s="4">
        <f t="shared" si="5"/>
        <v>0.95121951219512191</v>
      </c>
      <c r="U182" s="4"/>
      <c r="W182" s="4"/>
    </row>
    <row r="183" spans="1:23" x14ac:dyDescent="0.25">
      <c r="A183" s="2" t="s">
        <v>110</v>
      </c>
      <c r="B183" s="2">
        <v>3</v>
      </c>
      <c r="C183"/>
      <c r="D183" s="2">
        <v>46</v>
      </c>
      <c r="E183" s="11">
        <v>7</v>
      </c>
      <c r="F183" s="2">
        <v>1</v>
      </c>
      <c r="G183" s="11">
        <f t="shared" si="4"/>
        <v>53</v>
      </c>
      <c r="J183" s="4">
        <f t="shared" si="5"/>
        <v>0.98148148148148151</v>
      </c>
      <c r="U183" s="4"/>
      <c r="W183" s="4"/>
    </row>
    <row r="184" spans="1:23" x14ac:dyDescent="0.25">
      <c r="A184" s="2" t="s">
        <v>110</v>
      </c>
      <c r="B184" s="2">
        <v>7</v>
      </c>
      <c r="C184"/>
      <c r="D184" s="2">
        <v>11</v>
      </c>
      <c r="E184" s="11">
        <v>1</v>
      </c>
      <c r="G184" s="11">
        <f t="shared" si="4"/>
        <v>12</v>
      </c>
      <c r="J184" s="4">
        <f t="shared" si="5"/>
        <v>1</v>
      </c>
      <c r="U184" s="4"/>
      <c r="W184" s="4"/>
    </row>
    <row r="185" spans="1:23" x14ac:dyDescent="0.25">
      <c r="A185" s="2" t="s">
        <v>110</v>
      </c>
      <c r="B185" s="2">
        <v>9</v>
      </c>
      <c r="C185"/>
      <c r="D185" s="2">
        <v>3</v>
      </c>
      <c r="G185" s="11">
        <f t="shared" si="4"/>
        <v>3</v>
      </c>
      <c r="H185" s="11">
        <f>SUM(G182:G185)</f>
        <v>107</v>
      </c>
      <c r="J185" s="4">
        <f t="shared" si="5"/>
        <v>1</v>
      </c>
      <c r="K185" s="4">
        <f>H185/110</f>
        <v>0.97272727272727277</v>
      </c>
      <c r="U185" s="4"/>
      <c r="W185" s="4"/>
    </row>
    <row r="186" spans="1:23" x14ac:dyDescent="0.25">
      <c r="A186" s="2" t="s">
        <v>111</v>
      </c>
      <c r="B186" s="2">
        <v>1</v>
      </c>
      <c r="C186"/>
      <c r="D186" s="2">
        <v>3</v>
      </c>
      <c r="E186" s="11">
        <v>10</v>
      </c>
      <c r="F186" s="2">
        <v>2</v>
      </c>
      <c r="G186" s="11">
        <f t="shared" si="4"/>
        <v>13</v>
      </c>
      <c r="J186" s="4">
        <f t="shared" si="5"/>
        <v>0.8666666666666667</v>
      </c>
      <c r="U186" s="4"/>
      <c r="W186" s="4"/>
    </row>
    <row r="187" spans="1:23" x14ac:dyDescent="0.25">
      <c r="A187" s="2" t="s">
        <v>111</v>
      </c>
      <c r="B187" s="2">
        <v>3</v>
      </c>
      <c r="D187" s="2">
        <v>49</v>
      </c>
      <c r="E187" s="11">
        <v>2</v>
      </c>
      <c r="G187" s="11">
        <f t="shared" si="4"/>
        <v>51</v>
      </c>
      <c r="J187" s="4">
        <f t="shared" si="5"/>
        <v>1</v>
      </c>
      <c r="K187" s="19"/>
      <c r="U187" s="4"/>
      <c r="W187" s="4"/>
    </row>
    <row r="188" spans="1:23" x14ac:dyDescent="0.25">
      <c r="A188" s="2" t="s">
        <v>111</v>
      </c>
      <c r="B188" s="2">
        <v>7</v>
      </c>
      <c r="D188" s="2">
        <v>5</v>
      </c>
      <c r="E188" s="11">
        <v>1</v>
      </c>
      <c r="F188" s="2">
        <v>1</v>
      </c>
      <c r="G188" s="11">
        <f t="shared" si="4"/>
        <v>6</v>
      </c>
      <c r="J188" s="4">
        <f t="shared" si="5"/>
        <v>0.8571428571428571</v>
      </c>
      <c r="K188" s="19"/>
      <c r="U188" s="4"/>
      <c r="W188" s="4"/>
    </row>
    <row r="189" spans="1:23" x14ac:dyDescent="0.25">
      <c r="A189" s="2" t="s">
        <v>111</v>
      </c>
      <c r="B189" s="2">
        <v>8</v>
      </c>
      <c r="D189" s="2">
        <v>14</v>
      </c>
      <c r="E189" s="11">
        <v>1</v>
      </c>
      <c r="G189" s="11">
        <f t="shared" si="4"/>
        <v>15</v>
      </c>
      <c r="J189" s="4">
        <f t="shared" si="5"/>
        <v>1</v>
      </c>
      <c r="K189" s="19"/>
      <c r="U189" s="4"/>
      <c r="W189" s="4"/>
    </row>
    <row r="190" spans="1:23" x14ac:dyDescent="0.25">
      <c r="A190" s="2" t="s">
        <v>111</v>
      </c>
      <c r="B190" s="2">
        <v>9</v>
      </c>
      <c r="D190" s="2">
        <v>32</v>
      </c>
      <c r="E190" s="11">
        <v>3</v>
      </c>
      <c r="F190" s="2">
        <v>1</v>
      </c>
      <c r="G190" s="11">
        <f t="shared" si="4"/>
        <v>35</v>
      </c>
      <c r="H190" s="11">
        <f>SUM(G186:G190)</f>
        <v>120</v>
      </c>
      <c r="J190" s="4">
        <f t="shared" si="5"/>
        <v>0.97222222222222221</v>
      </c>
      <c r="K190" s="4">
        <f>H190/124</f>
        <v>0.967741935483871</v>
      </c>
      <c r="U190" s="4"/>
      <c r="W190" s="4"/>
    </row>
    <row r="191" spans="1:23" x14ac:dyDescent="0.25">
      <c r="A191" s="2" t="s">
        <v>112</v>
      </c>
      <c r="B191" s="2">
        <v>3</v>
      </c>
      <c r="D191" s="2">
        <v>118</v>
      </c>
      <c r="E191" s="11">
        <v>5</v>
      </c>
      <c r="F191" s="2">
        <v>2</v>
      </c>
      <c r="G191" s="11">
        <f t="shared" si="4"/>
        <v>123</v>
      </c>
      <c r="J191" s="4">
        <f t="shared" si="5"/>
        <v>0.98399999999999999</v>
      </c>
      <c r="U191" s="4"/>
      <c r="W191" s="4"/>
    </row>
    <row r="192" spans="1:23" x14ac:dyDescent="0.25">
      <c r="A192" s="2" t="s">
        <v>112</v>
      </c>
      <c r="B192" s="2">
        <v>5</v>
      </c>
      <c r="D192" s="2">
        <v>1</v>
      </c>
      <c r="E192" s="11">
        <v>2</v>
      </c>
      <c r="G192" s="11">
        <f t="shared" si="4"/>
        <v>3</v>
      </c>
      <c r="J192" s="4">
        <f t="shared" si="5"/>
        <v>1</v>
      </c>
      <c r="U192" s="4"/>
      <c r="W192" s="4"/>
    </row>
    <row r="193" spans="1:23" x14ac:dyDescent="0.25">
      <c r="A193" s="2" t="s">
        <v>112</v>
      </c>
      <c r="B193" s="2">
        <v>7</v>
      </c>
      <c r="D193" s="2">
        <v>2</v>
      </c>
      <c r="G193" s="11">
        <f t="shared" si="4"/>
        <v>2</v>
      </c>
      <c r="J193" s="4">
        <f t="shared" si="5"/>
        <v>1</v>
      </c>
      <c r="U193" s="4"/>
      <c r="W193" s="4"/>
    </row>
    <row r="194" spans="1:23" x14ac:dyDescent="0.25">
      <c r="A194" s="2" t="s">
        <v>112</v>
      </c>
      <c r="B194" s="2">
        <v>8</v>
      </c>
      <c r="D194" s="2">
        <v>4</v>
      </c>
      <c r="G194" s="11">
        <f t="shared" si="4"/>
        <v>4</v>
      </c>
      <c r="J194" s="4">
        <f t="shared" si="5"/>
        <v>1</v>
      </c>
      <c r="U194" s="4"/>
      <c r="W194" s="4"/>
    </row>
    <row r="195" spans="1:23" x14ac:dyDescent="0.25">
      <c r="A195" s="2" t="s">
        <v>112</v>
      </c>
      <c r="B195" s="2">
        <v>9</v>
      </c>
      <c r="D195" s="2">
        <v>2</v>
      </c>
      <c r="G195" s="11">
        <f t="shared" si="4"/>
        <v>2</v>
      </c>
      <c r="H195" s="11">
        <f>SUM(G191:G195)</f>
        <v>134</v>
      </c>
      <c r="J195" s="4">
        <f t="shared" si="5"/>
        <v>1</v>
      </c>
      <c r="K195" s="4">
        <f>H195/136</f>
        <v>0.98529411764705888</v>
      </c>
      <c r="U195" s="4"/>
      <c r="W195" s="4"/>
    </row>
    <row r="196" spans="1:23" x14ac:dyDescent="0.25">
      <c r="A196" s="2" t="s">
        <v>113</v>
      </c>
      <c r="B196" s="2">
        <v>1</v>
      </c>
      <c r="D196" s="2">
        <v>5</v>
      </c>
      <c r="E196" s="11">
        <v>46</v>
      </c>
      <c r="F196" s="2">
        <v>7</v>
      </c>
      <c r="G196" s="11">
        <f t="shared" si="4"/>
        <v>51</v>
      </c>
      <c r="J196" s="4">
        <f t="shared" si="5"/>
        <v>0.87931034482758619</v>
      </c>
      <c r="U196" s="4"/>
      <c r="W196" s="4"/>
    </row>
    <row r="197" spans="1:23" x14ac:dyDescent="0.25">
      <c r="A197" s="2" t="s">
        <v>113</v>
      </c>
      <c r="B197" s="2">
        <v>7</v>
      </c>
      <c r="D197" s="2">
        <v>1</v>
      </c>
      <c r="G197" s="11">
        <f t="shared" ref="G197:G260" si="6">D197+E197</f>
        <v>1</v>
      </c>
      <c r="J197" s="4">
        <f t="shared" ref="J197:J260" si="7">(D197+E197)/(D197+E197+F197)</f>
        <v>1</v>
      </c>
      <c r="U197" s="4"/>
      <c r="W197" s="4"/>
    </row>
    <row r="198" spans="1:23" x14ac:dyDescent="0.25">
      <c r="A198" s="2" t="s">
        <v>113</v>
      </c>
      <c r="B198" s="2">
        <v>8</v>
      </c>
      <c r="D198" s="2">
        <v>1</v>
      </c>
      <c r="G198" s="11">
        <f t="shared" si="6"/>
        <v>1</v>
      </c>
      <c r="J198" s="4">
        <f t="shared" si="7"/>
        <v>1</v>
      </c>
      <c r="K198" s="19"/>
      <c r="U198" s="4"/>
      <c r="W198" s="4"/>
    </row>
    <row r="199" spans="1:23" x14ac:dyDescent="0.25">
      <c r="A199" s="2" t="s">
        <v>113</v>
      </c>
      <c r="B199" s="2">
        <v>9</v>
      </c>
      <c r="D199" s="2">
        <v>21</v>
      </c>
      <c r="G199" s="11">
        <f t="shared" si="6"/>
        <v>21</v>
      </c>
      <c r="H199" s="11">
        <f>SUM(G196:G199)</f>
        <v>74</v>
      </c>
      <c r="J199" s="4">
        <f t="shared" si="7"/>
        <v>1</v>
      </c>
      <c r="K199" s="19">
        <f>H199/81</f>
        <v>0.9135802469135802</v>
      </c>
      <c r="U199" s="4"/>
      <c r="W199" s="4"/>
    </row>
    <row r="200" spans="1:23" x14ac:dyDescent="0.25">
      <c r="A200" s="2" t="s">
        <v>114</v>
      </c>
      <c r="B200" s="2">
        <v>2</v>
      </c>
      <c r="D200" s="2">
        <v>29</v>
      </c>
      <c r="E200" s="11">
        <v>5</v>
      </c>
      <c r="F200" s="2">
        <v>6</v>
      </c>
      <c r="G200" s="11">
        <f t="shared" si="6"/>
        <v>34</v>
      </c>
      <c r="J200" s="4">
        <f t="shared" si="7"/>
        <v>0.85</v>
      </c>
      <c r="K200" s="19"/>
      <c r="U200" s="4"/>
      <c r="W200" s="4"/>
    </row>
    <row r="201" spans="1:23" x14ac:dyDescent="0.25">
      <c r="A201" s="2" t="s">
        <v>114</v>
      </c>
      <c r="B201" s="2">
        <v>4</v>
      </c>
      <c r="D201" s="2">
        <v>41</v>
      </c>
      <c r="E201" s="11">
        <v>39</v>
      </c>
      <c r="F201" s="2">
        <v>1</v>
      </c>
      <c r="G201" s="11">
        <f t="shared" si="6"/>
        <v>80</v>
      </c>
      <c r="J201" s="4">
        <f t="shared" si="7"/>
        <v>0.98765432098765427</v>
      </c>
      <c r="K201" s="19"/>
      <c r="U201" s="4"/>
      <c r="W201" s="4"/>
    </row>
    <row r="202" spans="1:23" x14ac:dyDescent="0.25">
      <c r="A202" s="2" t="s">
        <v>114</v>
      </c>
      <c r="B202" s="2">
        <v>5</v>
      </c>
      <c r="E202" s="11">
        <v>1</v>
      </c>
      <c r="G202" s="11">
        <f t="shared" si="6"/>
        <v>1</v>
      </c>
      <c r="J202" s="4">
        <f t="shared" si="7"/>
        <v>1</v>
      </c>
      <c r="K202" s="19"/>
      <c r="U202" s="4"/>
      <c r="W202" s="4"/>
    </row>
    <row r="203" spans="1:23" x14ac:dyDescent="0.25">
      <c r="A203" s="2" t="s">
        <v>114</v>
      </c>
      <c r="B203" s="2">
        <v>7</v>
      </c>
      <c r="D203" s="2">
        <v>7</v>
      </c>
      <c r="F203" s="2">
        <v>1</v>
      </c>
      <c r="G203" s="11">
        <f t="shared" si="6"/>
        <v>7</v>
      </c>
      <c r="J203" s="4">
        <f t="shared" si="7"/>
        <v>0.875</v>
      </c>
      <c r="K203" s="19"/>
      <c r="U203" s="4"/>
      <c r="W203" s="4"/>
    </row>
    <row r="204" spans="1:23" x14ac:dyDescent="0.25">
      <c r="A204" s="2" t="s">
        <v>114</v>
      </c>
      <c r="B204" s="2">
        <v>8</v>
      </c>
      <c r="D204" s="2">
        <v>16</v>
      </c>
      <c r="F204" s="2">
        <v>2</v>
      </c>
      <c r="G204" s="11">
        <f t="shared" si="6"/>
        <v>16</v>
      </c>
      <c r="J204" s="4">
        <f t="shared" si="7"/>
        <v>0.88888888888888884</v>
      </c>
      <c r="K204" s="19"/>
      <c r="U204" s="4"/>
      <c r="W204" s="4"/>
    </row>
    <row r="205" spans="1:23" x14ac:dyDescent="0.25">
      <c r="A205" s="2" t="s">
        <v>114</v>
      </c>
      <c r="B205" s="2">
        <v>9</v>
      </c>
      <c r="D205" s="2">
        <v>27</v>
      </c>
      <c r="E205" s="11">
        <v>1</v>
      </c>
      <c r="F205" s="2">
        <v>4</v>
      </c>
      <c r="G205" s="11">
        <f t="shared" si="6"/>
        <v>28</v>
      </c>
      <c r="H205" s="11">
        <f>SUM(G200:G205)</f>
        <v>166</v>
      </c>
      <c r="J205" s="4">
        <f t="shared" si="7"/>
        <v>0.875</v>
      </c>
      <c r="K205" s="19">
        <f>H205/180</f>
        <v>0.92222222222222228</v>
      </c>
      <c r="U205" s="4"/>
      <c r="W205" s="4"/>
    </row>
    <row r="206" spans="1:23" x14ac:dyDescent="0.25">
      <c r="A206" s="2" t="s">
        <v>115</v>
      </c>
      <c r="B206" s="2">
        <v>1</v>
      </c>
      <c r="D206" s="2">
        <v>4</v>
      </c>
      <c r="E206" s="11">
        <v>10</v>
      </c>
      <c r="F206" s="2">
        <v>2</v>
      </c>
      <c r="G206" s="11">
        <f t="shared" si="6"/>
        <v>14</v>
      </c>
      <c r="J206" s="4">
        <f t="shared" si="7"/>
        <v>0.875</v>
      </c>
      <c r="K206" s="19"/>
      <c r="U206" s="4"/>
      <c r="W206" s="4"/>
    </row>
    <row r="207" spans="1:23" x14ac:dyDescent="0.25">
      <c r="A207" s="2" t="s">
        <v>115</v>
      </c>
      <c r="B207" s="2">
        <v>3</v>
      </c>
      <c r="D207" s="2">
        <v>56</v>
      </c>
      <c r="E207" s="11">
        <v>2</v>
      </c>
      <c r="F207" s="2">
        <v>1</v>
      </c>
      <c r="G207" s="11">
        <f t="shared" si="6"/>
        <v>58</v>
      </c>
      <c r="J207" s="4">
        <f t="shared" si="7"/>
        <v>0.98305084745762716</v>
      </c>
      <c r="U207" s="4"/>
      <c r="W207" s="4"/>
    </row>
    <row r="208" spans="1:23" x14ac:dyDescent="0.25">
      <c r="A208" s="2" t="s">
        <v>115</v>
      </c>
      <c r="B208" s="2">
        <v>4</v>
      </c>
      <c r="D208" s="2">
        <v>52</v>
      </c>
      <c r="E208" s="11">
        <v>50</v>
      </c>
      <c r="F208" s="2">
        <v>6</v>
      </c>
      <c r="G208" s="11">
        <f t="shared" si="6"/>
        <v>102</v>
      </c>
      <c r="J208" s="4">
        <f t="shared" si="7"/>
        <v>0.94444444444444442</v>
      </c>
      <c r="U208" s="4"/>
      <c r="W208" s="4"/>
    </row>
    <row r="209" spans="1:23" x14ac:dyDescent="0.25">
      <c r="A209" s="2" t="s">
        <v>115</v>
      </c>
      <c r="B209" s="2">
        <v>5</v>
      </c>
      <c r="D209" s="2">
        <v>23</v>
      </c>
      <c r="E209" s="11">
        <v>61</v>
      </c>
      <c r="F209" s="2">
        <v>11</v>
      </c>
      <c r="G209" s="11">
        <f t="shared" si="6"/>
        <v>84</v>
      </c>
      <c r="J209" s="4">
        <f t="shared" si="7"/>
        <v>0.88421052631578945</v>
      </c>
      <c r="U209" s="4"/>
      <c r="W209" s="4"/>
    </row>
    <row r="210" spans="1:23" x14ac:dyDescent="0.25">
      <c r="A210" s="2" t="s">
        <v>115</v>
      </c>
      <c r="B210" s="2">
        <v>6</v>
      </c>
      <c r="D210" s="2">
        <v>240</v>
      </c>
      <c r="E210" s="11">
        <v>466</v>
      </c>
      <c r="F210" s="2">
        <v>79</v>
      </c>
      <c r="G210" s="11">
        <f t="shared" si="6"/>
        <v>706</v>
      </c>
      <c r="H210" s="11">
        <f>SUM(G206:G210)</f>
        <v>964</v>
      </c>
      <c r="J210" s="4">
        <f t="shared" si="7"/>
        <v>0.89936305732484079</v>
      </c>
      <c r="K210" s="4">
        <f>H210/(964+99)</f>
        <v>0.90686735653809969</v>
      </c>
      <c r="U210" s="4"/>
      <c r="W210" s="4"/>
    </row>
    <row r="211" spans="1:23" x14ac:dyDescent="0.25">
      <c r="A211" s="2" t="s">
        <v>116</v>
      </c>
      <c r="B211" s="2">
        <v>4</v>
      </c>
      <c r="D211" s="2">
        <v>10</v>
      </c>
      <c r="E211" s="11">
        <v>41</v>
      </c>
      <c r="F211" s="2">
        <v>6</v>
      </c>
      <c r="G211" s="11">
        <f t="shared" si="6"/>
        <v>51</v>
      </c>
      <c r="J211" s="4">
        <f t="shared" si="7"/>
        <v>0.89473684210526316</v>
      </c>
      <c r="U211" s="4"/>
      <c r="W211" s="4"/>
    </row>
    <row r="212" spans="1:23" x14ac:dyDescent="0.25">
      <c r="A212" s="2" t="s">
        <v>116</v>
      </c>
      <c r="B212" s="2">
        <v>5</v>
      </c>
      <c r="D212" s="2">
        <v>8</v>
      </c>
      <c r="E212" s="11">
        <v>8</v>
      </c>
      <c r="G212" s="11">
        <f t="shared" si="6"/>
        <v>16</v>
      </c>
      <c r="J212" s="4">
        <f t="shared" si="7"/>
        <v>1</v>
      </c>
      <c r="U212" s="4"/>
      <c r="W212" s="4"/>
    </row>
    <row r="213" spans="1:23" x14ac:dyDescent="0.25">
      <c r="A213" s="2" t="s">
        <v>116</v>
      </c>
      <c r="B213" s="2">
        <v>6</v>
      </c>
      <c r="D213" s="2">
        <v>1</v>
      </c>
      <c r="E213" s="11">
        <v>2</v>
      </c>
      <c r="F213" s="2">
        <v>2</v>
      </c>
      <c r="G213" s="11">
        <f t="shared" si="6"/>
        <v>3</v>
      </c>
      <c r="H213" s="11">
        <f>SUM(G211:G213)</f>
        <v>70</v>
      </c>
      <c r="J213" s="4">
        <f t="shared" si="7"/>
        <v>0.6</v>
      </c>
      <c r="K213" s="4">
        <f>H213/78</f>
        <v>0.89743589743589747</v>
      </c>
      <c r="U213" s="4"/>
      <c r="W213" s="4"/>
    </row>
    <row r="214" spans="1:23" x14ac:dyDescent="0.25">
      <c r="A214" s="2" t="s">
        <v>117</v>
      </c>
      <c r="B214" s="2">
        <v>3</v>
      </c>
      <c r="D214" s="2">
        <v>59</v>
      </c>
      <c r="E214" s="11">
        <v>5</v>
      </c>
      <c r="F214" s="2">
        <v>2</v>
      </c>
      <c r="G214" s="11">
        <f t="shared" si="6"/>
        <v>64</v>
      </c>
      <c r="J214" s="4">
        <f t="shared" si="7"/>
        <v>0.96969696969696972</v>
      </c>
      <c r="U214" s="4"/>
      <c r="W214" s="4"/>
    </row>
    <row r="215" spans="1:23" x14ac:dyDescent="0.25">
      <c r="A215" s="2" t="s">
        <v>117</v>
      </c>
      <c r="B215" s="2">
        <v>7</v>
      </c>
      <c r="C215"/>
      <c r="D215" s="2">
        <v>2</v>
      </c>
      <c r="F215" s="2">
        <v>1</v>
      </c>
      <c r="G215" s="11">
        <f t="shared" si="6"/>
        <v>2</v>
      </c>
      <c r="H215" s="18"/>
      <c r="I215"/>
      <c r="J215" s="4">
        <f t="shared" si="7"/>
        <v>0.66666666666666663</v>
      </c>
      <c r="K215" s="19"/>
      <c r="N215"/>
      <c r="U215" s="4"/>
      <c r="W215" s="4"/>
    </row>
    <row r="216" spans="1:23" x14ac:dyDescent="0.25">
      <c r="A216" s="2" t="s">
        <v>117</v>
      </c>
      <c r="B216" s="2">
        <v>9</v>
      </c>
      <c r="D216" s="2">
        <v>1</v>
      </c>
      <c r="G216" s="11">
        <f t="shared" si="6"/>
        <v>1</v>
      </c>
      <c r="H216" s="2">
        <v>67</v>
      </c>
      <c r="J216" s="4">
        <f t="shared" si="7"/>
        <v>1</v>
      </c>
      <c r="K216" s="4">
        <f>H216/70</f>
        <v>0.95714285714285718</v>
      </c>
      <c r="U216" s="4"/>
      <c r="W216" s="4"/>
    </row>
    <row r="217" spans="1:23" x14ac:dyDescent="0.25">
      <c r="A217" s="2" t="s">
        <v>118</v>
      </c>
      <c r="B217" s="2">
        <v>1</v>
      </c>
      <c r="D217" s="2">
        <v>8</v>
      </c>
      <c r="E217" s="11">
        <v>21</v>
      </c>
      <c r="F217" s="2">
        <v>4</v>
      </c>
      <c r="G217" s="11">
        <f t="shared" si="6"/>
        <v>29</v>
      </c>
      <c r="J217" s="4">
        <f t="shared" si="7"/>
        <v>0.87878787878787878</v>
      </c>
      <c r="U217" s="4"/>
      <c r="W217" s="4"/>
    </row>
    <row r="218" spans="1:23" x14ac:dyDescent="0.25">
      <c r="A218" s="2" t="s">
        <v>118</v>
      </c>
      <c r="B218" s="2">
        <v>3</v>
      </c>
      <c r="D218" s="2">
        <v>64</v>
      </c>
      <c r="E218" s="11">
        <v>2</v>
      </c>
      <c r="F218" s="2">
        <v>2</v>
      </c>
      <c r="G218" s="11">
        <f t="shared" si="6"/>
        <v>66</v>
      </c>
      <c r="J218" s="4">
        <f t="shared" si="7"/>
        <v>0.97058823529411764</v>
      </c>
      <c r="U218" s="4"/>
      <c r="W218" s="4"/>
    </row>
    <row r="219" spans="1:23" x14ac:dyDescent="0.25">
      <c r="A219" s="2" t="s">
        <v>118</v>
      </c>
      <c r="B219" s="2">
        <v>6</v>
      </c>
      <c r="D219" s="2">
        <v>6</v>
      </c>
      <c r="F219" s="2">
        <v>1</v>
      </c>
      <c r="G219" s="11">
        <f t="shared" si="6"/>
        <v>6</v>
      </c>
      <c r="J219" s="4">
        <f t="shared" si="7"/>
        <v>0.8571428571428571</v>
      </c>
      <c r="U219" s="4"/>
      <c r="W219" s="4"/>
    </row>
    <row r="220" spans="1:23" x14ac:dyDescent="0.25">
      <c r="A220" s="2" t="s">
        <v>118</v>
      </c>
      <c r="B220" s="2">
        <v>8</v>
      </c>
      <c r="D220" s="2">
        <v>6</v>
      </c>
      <c r="G220" s="11">
        <f t="shared" si="6"/>
        <v>6</v>
      </c>
      <c r="H220" s="11">
        <f>SUM(G217:G220)</f>
        <v>107</v>
      </c>
      <c r="J220" s="4">
        <f t="shared" si="7"/>
        <v>1</v>
      </c>
      <c r="K220" s="4">
        <f>H220/114</f>
        <v>0.93859649122807021</v>
      </c>
      <c r="N220"/>
      <c r="U220" s="4"/>
      <c r="W220" s="4"/>
    </row>
    <row r="221" spans="1:23" x14ac:dyDescent="0.25">
      <c r="A221" s="2" t="s">
        <v>119</v>
      </c>
      <c r="B221" s="2">
        <v>1</v>
      </c>
      <c r="E221" s="11">
        <v>1</v>
      </c>
      <c r="G221" s="11">
        <f t="shared" si="6"/>
        <v>1</v>
      </c>
      <c r="J221" s="4">
        <f t="shared" si="7"/>
        <v>1</v>
      </c>
      <c r="N221"/>
      <c r="U221" s="4"/>
      <c r="W221" s="4"/>
    </row>
    <row r="222" spans="1:23" x14ac:dyDescent="0.25">
      <c r="A222" s="2" t="s">
        <v>119</v>
      </c>
      <c r="B222" s="2">
        <v>2</v>
      </c>
      <c r="D222" s="2">
        <v>172</v>
      </c>
      <c r="E222" s="11">
        <v>18</v>
      </c>
      <c r="F222" s="2">
        <v>7</v>
      </c>
      <c r="G222" s="11">
        <f t="shared" si="6"/>
        <v>190</v>
      </c>
      <c r="H222" s="2">
        <v>191</v>
      </c>
      <c r="J222" s="4">
        <f t="shared" si="7"/>
        <v>0.96446700507614214</v>
      </c>
      <c r="K222" s="4">
        <f>H222/198</f>
        <v>0.96464646464646464</v>
      </c>
      <c r="N222"/>
      <c r="U222" s="4"/>
      <c r="W222" s="4"/>
    </row>
    <row r="223" spans="1:23" x14ac:dyDescent="0.25">
      <c r="A223" s="2" t="s">
        <v>120</v>
      </c>
      <c r="B223" s="2">
        <v>1</v>
      </c>
      <c r="C223"/>
      <c r="D223" s="18">
        <v>1</v>
      </c>
      <c r="E223" s="11">
        <v>3</v>
      </c>
      <c r="G223" s="11">
        <f t="shared" si="6"/>
        <v>4</v>
      </c>
      <c r="H223" s="18"/>
      <c r="I223"/>
      <c r="J223" s="4">
        <f t="shared" si="7"/>
        <v>1</v>
      </c>
      <c r="K223" s="19"/>
      <c r="M223"/>
      <c r="N223"/>
      <c r="Q223" s="18"/>
      <c r="U223" s="4"/>
      <c r="W223" s="4"/>
    </row>
    <row r="224" spans="1:23" x14ac:dyDescent="0.25">
      <c r="A224" s="2" t="s">
        <v>120</v>
      </c>
      <c r="B224" s="2">
        <v>3</v>
      </c>
      <c r="C224"/>
      <c r="D224" s="18">
        <v>1</v>
      </c>
      <c r="G224" s="11">
        <f t="shared" si="6"/>
        <v>1</v>
      </c>
      <c r="H224" s="18">
        <v>5</v>
      </c>
      <c r="I224"/>
      <c r="J224" s="4">
        <f t="shared" si="7"/>
        <v>1</v>
      </c>
      <c r="K224" s="19">
        <f>H224/5</f>
        <v>1</v>
      </c>
      <c r="M224"/>
      <c r="N224"/>
      <c r="O224"/>
      <c r="Q224" s="18"/>
      <c r="U224" s="4"/>
      <c r="W224" s="4"/>
    </row>
    <row r="225" spans="1:23" x14ac:dyDescent="0.25">
      <c r="A225" s="2" t="s">
        <v>121</v>
      </c>
      <c r="B225" s="2">
        <v>4</v>
      </c>
      <c r="C225"/>
      <c r="D225" s="18">
        <v>5</v>
      </c>
      <c r="E225" s="11">
        <v>12</v>
      </c>
      <c r="F225" s="2">
        <v>2</v>
      </c>
      <c r="G225" s="11">
        <f t="shared" si="6"/>
        <v>17</v>
      </c>
      <c r="H225" s="18"/>
      <c r="I225"/>
      <c r="J225" s="4">
        <f t="shared" si="7"/>
        <v>0.89473684210526316</v>
      </c>
      <c r="K225" s="19"/>
      <c r="M225"/>
      <c r="N225"/>
      <c r="O225"/>
      <c r="Q225" s="18"/>
      <c r="U225" s="4"/>
      <c r="W225" s="4"/>
    </row>
    <row r="226" spans="1:23" x14ac:dyDescent="0.25">
      <c r="A226" s="2" t="s">
        <v>121</v>
      </c>
      <c r="B226" s="2">
        <v>5</v>
      </c>
      <c r="C226"/>
      <c r="D226" s="18"/>
      <c r="E226" s="11">
        <v>3</v>
      </c>
      <c r="G226" s="11">
        <f t="shared" si="6"/>
        <v>3</v>
      </c>
      <c r="H226" s="18"/>
      <c r="I226"/>
      <c r="J226" s="4">
        <f t="shared" si="7"/>
        <v>1</v>
      </c>
      <c r="K226" s="19"/>
      <c r="M226"/>
      <c r="N226"/>
      <c r="O226"/>
      <c r="Q226" s="18"/>
      <c r="U226" s="4"/>
      <c r="W226" s="4"/>
    </row>
    <row r="227" spans="1:23" x14ac:dyDescent="0.25">
      <c r="A227" s="2" t="s">
        <v>121</v>
      </c>
      <c r="B227" s="2">
        <v>7</v>
      </c>
      <c r="C227"/>
      <c r="D227" s="18">
        <v>2</v>
      </c>
      <c r="G227" s="11">
        <f t="shared" si="6"/>
        <v>2</v>
      </c>
      <c r="H227" s="18"/>
      <c r="I227"/>
      <c r="J227" s="4">
        <f t="shared" si="7"/>
        <v>1</v>
      </c>
      <c r="K227" s="19"/>
      <c r="M227"/>
      <c r="N227"/>
      <c r="O227"/>
      <c r="Q227" s="18"/>
      <c r="U227" s="4"/>
      <c r="W227" s="4"/>
    </row>
    <row r="228" spans="1:23" x14ac:dyDescent="0.25">
      <c r="A228" s="2" t="s">
        <v>121</v>
      </c>
      <c r="B228" s="2">
        <v>8</v>
      </c>
      <c r="C228"/>
      <c r="D228" s="18">
        <v>1</v>
      </c>
      <c r="E228" s="11">
        <v>1</v>
      </c>
      <c r="G228" s="11">
        <f t="shared" si="6"/>
        <v>2</v>
      </c>
      <c r="H228" s="20">
        <f>SUM(G225:G228)</f>
        <v>24</v>
      </c>
      <c r="I228"/>
      <c r="J228" s="4">
        <f t="shared" si="7"/>
        <v>1</v>
      </c>
      <c r="K228" s="19">
        <f>H228/26</f>
        <v>0.92307692307692313</v>
      </c>
      <c r="M228"/>
      <c r="N228"/>
      <c r="O228"/>
      <c r="Q228" s="18"/>
      <c r="U228" s="4"/>
      <c r="W228" s="4"/>
    </row>
    <row r="229" spans="1:23" x14ac:dyDescent="0.25">
      <c r="A229" s="2" t="s">
        <v>122</v>
      </c>
      <c r="B229" s="2">
        <v>4</v>
      </c>
      <c r="D229" s="2">
        <v>14</v>
      </c>
      <c r="E229" s="11">
        <v>6</v>
      </c>
      <c r="F229" s="2">
        <v>2</v>
      </c>
      <c r="G229" s="11">
        <f t="shared" si="6"/>
        <v>20</v>
      </c>
      <c r="I229" s="18"/>
      <c r="J229" s="4">
        <f t="shared" si="7"/>
        <v>0.90909090909090906</v>
      </c>
      <c r="K229" s="19"/>
      <c r="M229" s="18"/>
      <c r="N229"/>
      <c r="Q229" s="18"/>
      <c r="U229" s="4"/>
      <c r="W229" s="4"/>
    </row>
    <row r="230" spans="1:23" x14ac:dyDescent="0.25">
      <c r="A230" s="2" t="s">
        <v>122</v>
      </c>
      <c r="B230" s="2">
        <v>5</v>
      </c>
      <c r="E230" s="11">
        <v>3</v>
      </c>
      <c r="F230" s="2">
        <v>2</v>
      </c>
      <c r="G230" s="11">
        <f t="shared" si="6"/>
        <v>3</v>
      </c>
      <c r="I230" s="18"/>
      <c r="J230" s="4">
        <f t="shared" si="7"/>
        <v>0.6</v>
      </c>
      <c r="K230" s="19"/>
      <c r="M230" s="18"/>
      <c r="N230"/>
      <c r="Q230" s="18"/>
      <c r="U230" s="4"/>
      <c r="W230" s="4"/>
    </row>
    <row r="231" spans="1:23" x14ac:dyDescent="0.25">
      <c r="A231" s="2" t="s">
        <v>122</v>
      </c>
      <c r="B231" s="2">
        <v>6</v>
      </c>
      <c r="C231"/>
      <c r="D231" s="2">
        <v>1</v>
      </c>
      <c r="E231" s="11">
        <v>3</v>
      </c>
      <c r="F231" s="2">
        <v>1</v>
      </c>
      <c r="G231" s="11">
        <f t="shared" si="6"/>
        <v>4</v>
      </c>
      <c r="H231" s="2">
        <v>27</v>
      </c>
      <c r="I231" s="18"/>
      <c r="J231" s="4">
        <f t="shared" si="7"/>
        <v>0.8</v>
      </c>
      <c r="K231" s="19">
        <f>H231/32</f>
        <v>0.84375</v>
      </c>
      <c r="M231"/>
      <c r="U231" s="4"/>
      <c r="W231" s="4"/>
    </row>
    <row r="232" spans="1:23" x14ac:dyDescent="0.25">
      <c r="A232" s="2" t="s">
        <v>123</v>
      </c>
      <c r="B232" s="2">
        <v>1</v>
      </c>
      <c r="D232" s="2">
        <v>8</v>
      </c>
      <c r="E232" s="11">
        <v>54</v>
      </c>
      <c r="F232" s="2">
        <v>2</v>
      </c>
      <c r="G232" s="11">
        <f t="shared" si="6"/>
        <v>62</v>
      </c>
      <c r="J232" s="4">
        <f t="shared" si="7"/>
        <v>0.96875</v>
      </c>
      <c r="Q232" s="18"/>
      <c r="U232" s="4"/>
      <c r="W232" s="4"/>
    </row>
    <row r="233" spans="1:23" x14ac:dyDescent="0.25">
      <c r="A233" s="2" t="s">
        <v>123</v>
      </c>
      <c r="B233" s="2">
        <v>7</v>
      </c>
      <c r="C233" s="18"/>
      <c r="D233" s="2">
        <v>1</v>
      </c>
      <c r="G233" s="11">
        <f t="shared" si="6"/>
        <v>1</v>
      </c>
      <c r="I233" s="18"/>
      <c r="J233" s="4">
        <f t="shared" si="7"/>
        <v>1</v>
      </c>
      <c r="K233" s="19"/>
      <c r="M233"/>
      <c r="N233" s="18"/>
      <c r="Q233" s="18"/>
      <c r="U233" s="4"/>
      <c r="W233" s="4"/>
    </row>
    <row r="234" spans="1:23" hidden="1" x14ac:dyDescent="0.25">
      <c r="A234" s="2" t="s">
        <v>124</v>
      </c>
      <c r="C234"/>
      <c r="D234" s="18"/>
      <c r="G234" s="11">
        <f t="shared" si="6"/>
        <v>0</v>
      </c>
      <c r="H234" s="18"/>
      <c r="I234"/>
      <c r="J234" s="4" t="e">
        <f t="shared" si="7"/>
        <v>#DIV/0!</v>
      </c>
      <c r="K234" s="19"/>
      <c r="M234"/>
      <c r="N234"/>
      <c r="O234"/>
      <c r="Q234" s="18"/>
      <c r="U234" s="4"/>
      <c r="W234" s="4"/>
    </row>
    <row r="235" spans="1:23" x14ac:dyDescent="0.25">
      <c r="A235" s="2" t="s">
        <v>123</v>
      </c>
      <c r="B235" s="2">
        <v>8</v>
      </c>
      <c r="C235" s="18"/>
      <c r="D235" s="2">
        <v>4</v>
      </c>
      <c r="G235" s="11">
        <f t="shared" si="6"/>
        <v>4</v>
      </c>
      <c r="H235" s="2">
        <v>67</v>
      </c>
      <c r="I235" s="18"/>
      <c r="J235" s="4">
        <f t="shared" si="7"/>
        <v>1</v>
      </c>
      <c r="K235" s="19">
        <f>H235/69</f>
        <v>0.97101449275362317</v>
      </c>
      <c r="M235"/>
      <c r="N235" s="18"/>
      <c r="Q235" s="18"/>
      <c r="U235" s="4"/>
      <c r="W235" s="4"/>
    </row>
    <row r="236" spans="1:23" x14ac:dyDescent="0.25">
      <c r="A236" s="2" t="s">
        <v>125</v>
      </c>
      <c r="B236" s="2">
        <v>1</v>
      </c>
      <c r="C236" s="18"/>
      <c r="D236" s="2">
        <v>4</v>
      </c>
      <c r="E236" s="11">
        <v>28</v>
      </c>
      <c r="F236" s="2">
        <v>5</v>
      </c>
      <c r="G236" s="11">
        <f t="shared" si="6"/>
        <v>32</v>
      </c>
      <c r="I236" s="18"/>
      <c r="J236" s="4">
        <f t="shared" si="7"/>
        <v>0.86486486486486491</v>
      </c>
      <c r="K236" s="19"/>
      <c r="M236"/>
      <c r="N236" s="18"/>
      <c r="Q236" s="18"/>
      <c r="U236" s="4"/>
      <c r="W236" s="4"/>
    </row>
    <row r="237" spans="1:23" x14ac:dyDescent="0.25">
      <c r="A237" s="2" t="s">
        <v>125</v>
      </c>
      <c r="B237" s="2">
        <v>5</v>
      </c>
      <c r="C237" s="18"/>
      <c r="F237" s="2">
        <v>3</v>
      </c>
      <c r="G237" s="11">
        <f t="shared" si="6"/>
        <v>0</v>
      </c>
      <c r="I237" s="18"/>
      <c r="J237" s="4">
        <f t="shared" si="7"/>
        <v>0</v>
      </c>
      <c r="K237" s="19"/>
      <c r="M237"/>
      <c r="N237" s="18"/>
      <c r="Q237" s="18"/>
      <c r="U237" s="4"/>
      <c r="W237" s="4"/>
    </row>
    <row r="238" spans="1:23" x14ac:dyDescent="0.25">
      <c r="A238" s="2" t="s">
        <v>125</v>
      </c>
      <c r="B238" s="2">
        <v>7</v>
      </c>
      <c r="C238" s="18"/>
      <c r="F238" s="2">
        <v>2</v>
      </c>
      <c r="G238" s="11">
        <f t="shared" si="6"/>
        <v>0</v>
      </c>
      <c r="H238" s="2">
        <v>32</v>
      </c>
      <c r="I238" s="18"/>
      <c r="J238" s="4">
        <f t="shared" si="7"/>
        <v>0</v>
      </c>
      <c r="K238" s="19">
        <f>H238/42</f>
        <v>0.76190476190476186</v>
      </c>
      <c r="M238"/>
      <c r="N238" s="18"/>
      <c r="Q238" s="18"/>
      <c r="U238" s="4"/>
      <c r="W238" s="4"/>
    </row>
    <row r="239" spans="1:23" x14ac:dyDescent="0.25">
      <c r="A239" s="2" t="s">
        <v>126</v>
      </c>
      <c r="B239" s="2">
        <v>1</v>
      </c>
      <c r="C239" s="18"/>
      <c r="E239" s="11">
        <v>1</v>
      </c>
      <c r="G239" s="11">
        <f t="shared" si="6"/>
        <v>1</v>
      </c>
      <c r="I239" s="18"/>
      <c r="J239" s="4">
        <f t="shared" si="7"/>
        <v>1</v>
      </c>
      <c r="K239" s="19"/>
      <c r="M239"/>
      <c r="N239" s="18"/>
      <c r="Q239" s="18"/>
      <c r="U239" s="4"/>
      <c r="W239" s="4"/>
    </row>
    <row r="240" spans="1:23" x14ac:dyDescent="0.25">
      <c r="A240" s="2" t="s">
        <v>126</v>
      </c>
      <c r="B240" s="2">
        <v>3</v>
      </c>
      <c r="C240" s="18"/>
      <c r="D240" s="2">
        <v>51</v>
      </c>
      <c r="E240" s="11">
        <v>7</v>
      </c>
      <c r="F240" s="2">
        <v>1</v>
      </c>
      <c r="G240" s="11">
        <f t="shared" si="6"/>
        <v>58</v>
      </c>
      <c r="I240" s="18"/>
      <c r="J240" s="4">
        <f t="shared" si="7"/>
        <v>0.98305084745762716</v>
      </c>
      <c r="K240" s="19"/>
      <c r="M240"/>
      <c r="N240" s="18"/>
      <c r="Q240" s="18"/>
      <c r="U240" s="4"/>
      <c r="W240" s="4"/>
    </row>
    <row r="241" spans="1:23" x14ac:dyDescent="0.25">
      <c r="A241" s="2" t="s">
        <v>126</v>
      </c>
      <c r="B241" s="2">
        <v>4</v>
      </c>
      <c r="C241" s="18"/>
      <c r="D241" s="2">
        <v>15</v>
      </c>
      <c r="E241" s="11">
        <v>6</v>
      </c>
      <c r="F241" s="2">
        <v>1</v>
      </c>
      <c r="G241" s="11">
        <f t="shared" si="6"/>
        <v>21</v>
      </c>
      <c r="I241" s="18"/>
      <c r="J241" s="4">
        <f t="shared" si="7"/>
        <v>0.95454545454545459</v>
      </c>
      <c r="K241" s="19"/>
      <c r="M241"/>
      <c r="N241" s="18"/>
      <c r="Q241" s="18"/>
      <c r="U241" s="4"/>
      <c r="W241" s="4"/>
    </row>
    <row r="242" spans="1:23" x14ac:dyDescent="0.25">
      <c r="A242" s="2" t="s">
        <v>126</v>
      </c>
      <c r="B242" s="2">
        <v>5</v>
      </c>
      <c r="C242" s="18"/>
      <c r="D242" s="2">
        <v>5</v>
      </c>
      <c r="E242" s="11">
        <v>45</v>
      </c>
      <c r="F242" s="2">
        <v>7</v>
      </c>
      <c r="G242" s="11">
        <f t="shared" si="6"/>
        <v>50</v>
      </c>
      <c r="I242" s="18"/>
      <c r="J242" s="4">
        <f t="shared" si="7"/>
        <v>0.8771929824561403</v>
      </c>
      <c r="K242" s="19"/>
      <c r="M242"/>
      <c r="N242" s="18"/>
      <c r="Q242" s="18"/>
      <c r="U242" s="4"/>
      <c r="W242" s="4"/>
    </row>
    <row r="243" spans="1:23" x14ac:dyDescent="0.25">
      <c r="A243" s="2" t="s">
        <v>126</v>
      </c>
      <c r="B243" s="2">
        <v>6</v>
      </c>
      <c r="C243" s="18"/>
      <c r="D243" s="2">
        <v>2</v>
      </c>
      <c r="E243" s="11">
        <v>1</v>
      </c>
      <c r="F243" s="2">
        <v>1</v>
      </c>
      <c r="G243" s="11">
        <f t="shared" si="6"/>
        <v>3</v>
      </c>
      <c r="I243" s="18"/>
      <c r="J243" s="4">
        <f t="shared" si="7"/>
        <v>0.75</v>
      </c>
      <c r="K243" s="19"/>
      <c r="M243"/>
      <c r="N243" s="18"/>
      <c r="Q243" s="18"/>
      <c r="U243" s="4"/>
      <c r="W243" s="4"/>
    </row>
    <row r="244" spans="1:23" x14ac:dyDescent="0.25">
      <c r="A244" s="2" t="s">
        <v>126</v>
      </c>
      <c r="B244" s="2">
        <v>7</v>
      </c>
      <c r="C244" s="18"/>
      <c r="D244" s="2">
        <v>2</v>
      </c>
      <c r="G244" s="11">
        <f t="shared" si="6"/>
        <v>2</v>
      </c>
      <c r="I244" s="18"/>
      <c r="J244" s="4">
        <f t="shared" si="7"/>
        <v>1</v>
      </c>
      <c r="K244" s="19"/>
      <c r="M244"/>
      <c r="N244" s="18"/>
      <c r="Q244" s="18"/>
      <c r="U244" s="4"/>
      <c r="W244" s="4"/>
    </row>
    <row r="245" spans="1:23" x14ac:dyDescent="0.25">
      <c r="A245" s="2" t="s">
        <v>126</v>
      </c>
      <c r="B245" s="2">
        <v>9</v>
      </c>
      <c r="C245" s="18"/>
      <c r="D245" s="18">
        <v>3</v>
      </c>
      <c r="G245" s="11">
        <f t="shared" si="6"/>
        <v>3</v>
      </c>
      <c r="H245" s="20">
        <f>SUM(G239:G245)</f>
        <v>138</v>
      </c>
      <c r="I245" s="18"/>
      <c r="J245" s="4">
        <f t="shared" si="7"/>
        <v>1</v>
      </c>
      <c r="K245" s="19">
        <f>H245/148</f>
        <v>0.93243243243243246</v>
      </c>
      <c r="M245" s="18"/>
      <c r="Q245" s="18"/>
      <c r="U245" s="4"/>
      <c r="W245" s="4"/>
    </row>
    <row r="246" spans="1:23" x14ac:dyDescent="0.25">
      <c r="A246" s="2" t="s">
        <v>127</v>
      </c>
      <c r="B246" s="2">
        <v>4</v>
      </c>
      <c r="C246" s="18"/>
      <c r="D246" s="18">
        <v>1</v>
      </c>
      <c r="G246" s="11">
        <f t="shared" si="6"/>
        <v>1</v>
      </c>
      <c r="H246" s="18"/>
      <c r="I246" s="18"/>
      <c r="J246" s="4">
        <f t="shared" si="7"/>
        <v>1</v>
      </c>
      <c r="K246" s="19"/>
      <c r="M246" s="18"/>
      <c r="Q246" s="18"/>
      <c r="U246" s="4"/>
      <c r="W246" s="4"/>
    </row>
    <row r="247" spans="1:23" x14ac:dyDescent="0.25">
      <c r="A247" s="2" t="s">
        <v>127</v>
      </c>
      <c r="B247" s="2">
        <v>5</v>
      </c>
      <c r="C247" s="18"/>
      <c r="D247" s="18">
        <v>6</v>
      </c>
      <c r="E247" s="11">
        <v>8</v>
      </c>
      <c r="F247" s="2">
        <v>1</v>
      </c>
      <c r="G247" s="11">
        <f t="shared" si="6"/>
        <v>14</v>
      </c>
      <c r="H247" s="18"/>
      <c r="I247" s="18"/>
      <c r="J247" s="4">
        <f t="shared" si="7"/>
        <v>0.93333333333333335</v>
      </c>
      <c r="K247" s="19"/>
      <c r="M247" s="18"/>
      <c r="Q247" s="18"/>
      <c r="U247" s="4"/>
      <c r="W247" s="4"/>
    </row>
    <row r="248" spans="1:23" x14ac:dyDescent="0.25">
      <c r="A248" s="2" t="s">
        <v>127</v>
      </c>
      <c r="B248" s="2">
        <v>6</v>
      </c>
      <c r="C248" s="18"/>
      <c r="D248" s="18">
        <v>3</v>
      </c>
      <c r="E248" s="11">
        <v>6</v>
      </c>
      <c r="F248" s="2">
        <v>1</v>
      </c>
      <c r="G248" s="11">
        <f t="shared" si="6"/>
        <v>9</v>
      </c>
      <c r="H248" s="18"/>
      <c r="I248" s="18"/>
      <c r="J248" s="4">
        <f t="shared" si="7"/>
        <v>0.9</v>
      </c>
      <c r="K248" s="19"/>
      <c r="M248" s="18"/>
      <c r="Q248" s="18"/>
      <c r="U248" s="4"/>
      <c r="W248" s="4"/>
    </row>
    <row r="249" spans="1:23" x14ac:dyDescent="0.25">
      <c r="A249" s="2" t="s">
        <v>127</v>
      </c>
      <c r="B249" s="2">
        <v>7</v>
      </c>
      <c r="C249" s="18"/>
      <c r="D249" s="18">
        <v>3</v>
      </c>
      <c r="F249" s="2">
        <v>2</v>
      </c>
      <c r="G249" s="11">
        <f t="shared" si="6"/>
        <v>3</v>
      </c>
      <c r="H249" s="18"/>
      <c r="I249" s="18"/>
      <c r="J249" s="4">
        <f t="shared" si="7"/>
        <v>0.6</v>
      </c>
      <c r="K249" s="19"/>
      <c r="M249" s="18"/>
      <c r="Q249" s="18"/>
      <c r="U249" s="4"/>
      <c r="W249" s="4"/>
    </row>
    <row r="250" spans="1:23" x14ac:dyDescent="0.25">
      <c r="A250" s="2" t="s">
        <v>127</v>
      </c>
      <c r="B250" s="2">
        <v>9</v>
      </c>
      <c r="D250" s="2">
        <v>1</v>
      </c>
      <c r="G250" s="11">
        <f t="shared" si="6"/>
        <v>1</v>
      </c>
      <c r="H250" s="11">
        <f>SUM(G246:G250)</f>
        <v>28</v>
      </c>
      <c r="J250" s="4">
        <f t="shared" si="7"/>
        <v>1</v>
      </c>
      <c r="K250" s="19">
        <f>H250/32</f>
        <v>0.875</v>
      </c>
      <c r="Q250" s="18"/>
      <c r="U250" s="4"/>
      <c r="W250" s="4"/>
    </row>
    <row r="251" spans="1:23" x14ac:dyDescent="0.25">
      <c r="A251" s="2" t="s">
        <v>128</v>
      </c>
      <c r="B251" s="2">
        <v>7</v>
      </c>
      <c r="C251"/>
      <c r="D251" s="2">
        <v>2</v>
      </c>
      <c r="G251" s="11">
        <f t="shared" si="6"/>
        <v>2</v>
      </c>
      <c r="H251" s="2">
        <v>2</v>
      </c>
      <c r="I251"/>
      <c r="J251" s="4">
        <f t="shared" si="7"/>
        <v>1</v>
      </c>
      <c r="K251" s="19">
        <v>1</v>
      </c>
      <c r="M251"/>
      <c r="N251"/>
      <c r="Q251" s="18"/>
      <c r="U251" s="4"/>
      <c r="W251" s="4"/>
    </row>
    <row r="252" spans="1:23" x14ac:dyDescent="0.25">
      <c r="A252" s="2" t="s">
        <v>129</v>
      </c>
      <c r="B252" s="2">
        <v>1</v>
      </c>
      <c r="D252" s="2">
        <v>9</v>
      </c>
      <c r="E252" s="11">
        <v>45</v>
      </c>
      <c r="F252" s="2">
        <v>3</v>
      </c>
      <c r="G252" s="11">
        <f t="shared" si="6"/>
        <v>54</v>
      </c>
      <c r="J252" s="4">
        <f t="shared" si="7"/>
        <v>0.94736842105263153</v>
      </c>
      <c r="U252" s="4"/>
      <c r="W252" s="4"/>
    </row>
    <row r="253" spans="1:23" x14ac:dyDescent="0.25">
      <c r="A253" s="2" t="s">
        <v>129</v>
      </c>
      <c r="B253" s="2">
        <v>3</v>
      </c>
      <c r="D253" s="2">
        <v>174</v>
      </c>
      <c r="E253" s="11">
        <v>7</v>
      </c>
      <c r="F253" s="2">
        <v>1</v>
      </c>
      <c r="G253" s="11">
        <f t="shared" si="6"/>
        <v>181</v>
      </c>
      <c r="J253" s="4">
        <f t="shared" si="7"/>
        <v>0.99450549450549453</v>
      </c>
      <c r="U253" s="4"/>
      <c r="W253" s="4"/>
    </row>
    <row r="254" spans="1:23" x14ac:dyDescent="0.25">
      <c r="A254" s="2" t="s">
        <v>129</v>
      </c>
      <c r="B254" s="2">
        <v>7</v>
      </c>
      <c r="D254" s="2">
        <v>6</v>
      </c>
      <c r="E254" s="11">
        <v>2</v>
      </c>
      <c r="G254" s="11">
        <f t="shared" si="6"/>
        <v>8</v>
      </c>
      <c r="J254" s="4">
        <f t="shared" si="7"/>
        <v>1</v>
      </c>
      <c r="U254" s="4"/>
      <c r="W254" s="4"/>
    </row>
    <row r="255" spans="1:23" x14ac:dyDescent="0.25">
      <c r="A255" s="2" t="s">
        <v>129</v>
      </c>
      <c r="B255" s="2">
        <v>9</v>
      </c>
      <c r="D255" s="2">
        <v>4</v>
      </c>
      <c r="E255" s="11">
        <v>5</v>
      </c>
      <c r="G255" s="11">
        <f t="shared" si="6"/>
        <v>9</v>
      </c>
      <c r="H255" s="11">
        <f>SUM(G252:G255)</f>
        <v>252</v>
      </c>
      <c r="J255" s="4">
        <f t="shared" si="7"/>
        <v>1</v>
      </c>
      <c r="K255" s="4">
        <f>H255/256</f>
        <v>0.984375</v>
      </c>
      <c r="U255" s="4"/>
      <c r="W255" s="4"/>
    </row>
    <row r="256" spans="1:23" x14ac:dyDescent="0.25">
      <c r="A256" s="2" t="s">
        <v>130</v>
      </c>
      <c r="B256" s="2">
        <v>1</v>
      </c>
      <c r="D256" s="2">
        <v>1</v>
      </c>
      <c r="E256" s="11">
        <v>5</v>
      </c>
      <c r="G256" s="11">
        <f t="shared" si="6"/>
        <v>6</v>
      </c>
      <c r="H256" s="11"/>
      <c r="J256" s="4">
        <f t="shared" si="7"/>
        <v>1</v>
      </c>
      <c r="U256" s="4"/>
      <c r="W256" s="4"/>
    </row>
    <row r="257" spans="1:23" x14ac:dyDescent="0.25">
      <c r="A257" s="2" t="s">
        <v>130</v>
      </c>
      <c r="B257" s="2">
        <v>3</v>
      </c>
      <c r="D257" s="2">
        <v>35</v>
      </c>
      <c r="E257" s="11">
        <v>2</v>
      </c>
      <c r="F257" s="2">
        <v>1</v>
      </c>
      <c r="G257" s="11">
        <f t="shared" si="6"/>
        <v>37</v>
      </c>
      <c r="H257" s="11"/>
      <c r="J257" s="4">
        <f t="shared" si="7"/>
        <v>0.97368421052631582</v>
      </c>
      <c r="U257" s="4"/>
      <c r="W257" s="4"/>
    </row>
    <row r="258" spans="1:23" x14ac:dyDescent="0.25">
      <c r="A258" s="2" t="s">
        <v>130</v>
      </c>
      <c r="B258" s="2">
        <v>4</v>
      </c>
      <c r="D258" s="2">
        <v>18</v>
      </c>
      <c r="E258" s="11">
        <v>15</v>
      </c>
      <c r="F258" s="2">
        <v>3</v>
      </c>
      <c r="G258" s="11">
        <f t="shared" si="6"/>
        <v>33</v>
      </c>
      <c r="H258" s="11"/>
      <c r="J258" s="4">
        <f t="shared" si="7"/>
        <v>0.91666666666666663</v>
      </c>
      <c r="U258" s="4"/>
      <c r="W258" s="4"/>
    </row>
    <row r="259" spans="1:23" x14ac:dyDescent="0.25">
      <c r="A259" s="2" t="s">
        <v>130</v>
      </c>
      <c r="B259" s="2">
        <v>5</v>
      </c>
      <c r="D259" s="2">
        <v>4</v>
      </c>
      <c r="E259" s="11">
        <v>5</v>
      </c>
      <c r="G259" s="11"/>
      <c r="H259" s="11"/>
      <c r="J259" s="4">
        <f t="shared" si="7"/>
        <v>1</v>
      </c>
      <c r="U259" s="4"/>
      <c r="W259" s="4"/>
    </row>
    <row r="260" spans="1:23" x14ac:dyDescent="0.25">
      <c r="A260" s="2" t="s">
        <v>130</v>
      </c>
      <c r="B260" s="2">
        <v>6</v>
      </c>
      <c r="D260" s="2">
        <v>1</v>
      </c>
      <c r="E260" s="11">
        <v>1</v>
      </c>
      <c r="G260" s="11"/>
      <c r="H260" s="11"/>
      <c r="J260" s="4">
        <f t="shared" si="7"/>
        <v>1</v>
      </c>
      <c r="U260" s="4"/>
      <c r="W260" s="4"/>
    </row>
    <row r="261" spans="1:23" x14ac:dyDescent="0.25">
      <c r="A261" s="2" t="s">
        <v>130</v>
      </c>
      <c r="B261" s="2">
        <v>7</v>
      </c>
      <c r="D261" s="2">
        <v>18</v>
      </c>
      <c r="G261" s="11">
        <f t="shared" ref="G261:G316" si="8">D261+E261</f>
        <v>18</v>
      </c>
      <c r="H261" s="11"/>
      <c r="J261" s="4">
        <f t="shared" ref="J261:J324" si="9">(D261+E261)/(D261+E261+F261)</f>
        <v>1</v>
      </c>
      <c r="U261" s="4"/>
      <c r="W261" s="4"/>
    </row>
    <row r="262" spans="1:23" x14ac:dyDescent="0.25">
      <c r="A262" s="2" t="s">
        <v>130</v>
      </c>
      <c r="B262" s="2">
        <v>8</v>
      </c>
      <c r="D262" s="2">
        <v>11</v>
      </c>
      <c r="F262" s="2">
        <v>1</v>
      </c>
      <c r="G262" s="11">
        <f t="shared" si="8"/>
        <v>11</v>
      </c>
      <c r="H262" s="11">
        <f>SUM(G256:G262)</f>
        <v>105</v>
      </c>
      <c r="J262" s="4">
        <f t="shared" si="9"/>
        <v>0.91666666666666663</v>
      </c>
      <c r="K262" s="4">
        <f>H262/110</f>
        <v>0.95454545454545459</v>
      </c>
      <c r="U262" s="4"/>
      <c r="W262" s="4"/>
    </row>
    <row r="263" spans="1:23" x14ac:dyDescent="0.25">
      <c r="A263" s="2" t="s">
        <v>131</v>
      </c>
      <c r="B263" s="2">
        <v>3</v>
      </c>
      <c r="C263"/>
      <c r="D263" s="2">
        <v>36</v>
      </c>
      <c r="E263" s="11">
        <v>1</v>
      </c>
      <c r="G263" s="11">
        <f t="shared" si="8"/>
        <v>37</v>
      </c>
      <c r="J263" s="4">
        <f t="shared" si="9"/>
        <v>1</v>
      </c>
      <c r="K263" s="19"/>
      <c r="Q263" s="18"/>
      <c r="U263" s="4"/>
      <c r="W263" s="4"/>
    </row>
    <row r="264" spans="1:23" x14ac:dyDescent="0.25">
      <c r="A264" s="2" t="s">
        <v>131</v>
      </c>
      <c r="B264" s="2">
        <v>7</v>
      </c>
      <c r="D264" s="2">
        <v>9</v>
      </c>
      <c r="G264" s="11">
        <f t="shared" si="8"/>
        <v>9</v>
      </c>
      <c r="H264" s="2">
        <v>46</v>
      </c>
      <c r="J264" s="4">
        <f t="shared" si="9"/>
        <v>1</v>
      </c>
      <c r="K264" s="4">
        <f>H264/46</f>
        <v>1</v>
      </c>
      <c r="U264" s="4"/>
      <c r="W264" s="4"/>
    </row>
    <row r="265" spans="1:23" x14ac:dyDescent="0.25">
      <c r="A265" s="2" t="s">
        <v>132</v>
      </c>
      <c r="B265" s="2">
        <v>2</v>
      </c>
      <c r="D265" s="2">
        <v>305</v>
      </c>
      <c r="E265" s="11">
        <v>29</v>
      </c>
      <c r="F265" s="2">
        <v>34</v>
      </c>
      <c r="G265" s="11">
        <f t="shared" si="8"/>
        <v>334</v>
      </c>
      <c r="J265" s="4">
        <f t="shared" si="9"/>
        <v>0.90760869565217395</v>
      </c>
      <c r="U265" s="4"/>
      <c r="W265" s="4"/>
    </row>
    <row r="266" spans="1:23" x14ac:dyDescent="0.25">
      <c r="A266" s="2" t="s">
        <v>132</v>
      </c>
      <c r="B266" s="2">
        <v>3</v>
      </c>
      <c r="D266" s="2">
        <v>5</v>
      </c>
      <c r="G266" s="11">
        <f t="shared" si="8"/>
        <v>5</v>
      </c>
      <c r="I266" s="18"/>
      <c r="J266" s="4">
        <f t="shared" si="9"/>
        <v>1</v>
      </c>
      <c r="K266" s="19"/>
      <c r="M266" s="18"/>
      <c r="N266" s="18"/>
      <c r="Q266" s="18"/>
      <c r="U266" s="4"/>
      <c r="W266" s="4"/>
    </row>
    <row r="267" spans="1:23" x14ac:dyDescent="0.25">
      <c r="A267" s="2" t="s">
        <v>132</v>
      </c>
      <c r="B267" s="2">
        <v>5</v>
      </c>
      <c r="D267" s="2">
        <v>2</v>
      </c>
      <c r="E267" s="11">
        <v>5</v>
      </c>
      <c r="F267" s="2">
        <v>1</v>
      </c>
      <c r="G267" s="11">
        <f t="shared" si="8"/>
        <v>7</v>
      </c>
      <c r="I267" s="18"/>
      <c r="J267" s="4">
        <f t="shared" si="9"/>
        <v>0.875</v>
      </c>
      <c r="K267" s="19"/>
      <c r="M267" s="18"/>
      <c r="N267" s="18"/>
      <c r="Q267" s="18"/>
      <c r="U267" s="4"/>
      <c r="W267" s="4"/>
    </row>
    <row r="268" spans="1:23" x14ac:dyDescent="0.25">
      <c r="A268" s="2" t="s">
        <v>132</v>
      </c>
      <c r="B268" s="2">
        <v>7</v>
      </c>
      <c r="D268" s="2">
        <v>4</v>
      </c>
      <c r="F268" s="2">
        <v>1</v>
      </c>
      <c r="G268" s="11">
        <f t="shared" si="8"/>
        <v>4</v>
      </c>
      <c r="H268" s="11">
        <f>SUM(G265:G268)</f>
        <v>350</v>
      </c>
      <c r="I268" s="18"/>
      <c r="J268" s="4">
        <f t="shared" si="9"/>
        <v>0.8</v>
      </c>
      <c r="K268" s="19">
        <f>H268/386</f>
        <v>0.90673575129533679</v>
      </c>
      <c r="M268" s="18"/>
      <c r="N268" s="18"/>
      <c r="Q268" s="18"/>
      <c r="U268" s="4"/>
      <c r="W268" s="4"/>
    </row>
    <row r="269" spans="1:23" x14ac:dyDescent="0.25">
      <c r="A269" s="2" t="s">
        <v>133</v>
      </c>
      <c r="B269" s="2">
        <v>2</v>
      </c>
      <c r="D269" s="2">
        <v>1</v>
      </c>
      <c r="E269" s="11">
        <v>1</v>
      </c>
      <c r="G269" s="11">
        <f t="shared" si="8"/>
        <v>2</v>
      </c>
      <c r="I269" s="18"/>
      <c r="J269" s="4">
        <f t="shared" si="9"/>
        <v>1</v>
      </c>
      <c r="K269" s="19"/>
      <c r="M269" s="18"/>
      <c r="N269" s="18"/>
      <c r="Q269" s="18"/>
      <c r="U269" s="4"/>
      <c r="W269" s="4"/>
    </row>
    <row r="270" spans="1:23" x14ac:dyDescent="0.25">
      <c r="A270" s="2" t="s">
        <v>133</v>
      </c>
      <c r="B270" s="2">
        <v>4</v>
      </c>
      <c r="D270" s="2">
        <v>24</v>
      </c>
      <c r="E270" s="11">
        <v>20</v>
      </c>
      <c r="F270" s="2">
        <v>7</v>
      </c>
      <c r="G270" s="11">
        <f t="shared" si="8"/>
        <v>44</v>
      </c>
      <c r="I270" s="18"/>
      <c r="J270" s="4">
        <f t="shared" si="9"/>
        <v>0.86274509803921573</v>
      </c>
      <c r="K270" s="19"/>
      <c r="M270" s="18"/>
      <c r="N270" s="18"/>
      <c r="Q270" s="18"/>
      <c r="U270" s="4"/>
      <c r="W270" s="4"/>
    </row>
    <row r="271" spans="1:23" x14ac:dyDescent="0.25">
      <c r="A271" s="2" t="s">
        <v>133</v>
      </c>
      <c r="B271" s="2">
        <v>6</v>
      </c>
      <c r="D271" s="2">
        <v>1</v>
      </c>
      <c r="F271" s="2">
        <v>1</v>
      </c>
      <c r="G271" s="11">
        <f t="shared" si="8"/>
        <v>1</v>
      </c>
      <c r="I271" s="18"/>
      <c r="J271" s="4">
        <f t="shared" si="9"/>
        <v>0.5</v>
      </c>
      <c r="K271" s="19"/>
      <c r="M271" s="18"/>
      <c r="N271" s="18"/>
      <c r="Q271" s="18"/>
      <c r="U271" s="4"/>
      <c r="W271" s="4"/>
    </row>
    <row r="272" spans="1:23" x14ac:dyDescent="0.25">
      <c r="A272" s="2" t="s">
        <v>133</v>
      </c>
      <c r="B272" s="2">
        <v>8</v>
      </c>
      <c r="D272" s="2">
        <v>1</v>
      </c>
      <c r="E272" s="11">
        <v>1</v>
      </c>
      <c r="G272" s="11">
        <f t="shared" si="8"/>
        <v>2</v>
      </c>
      <c r="I272" s="18"/>
      <c r="J272" s="4">
        <f t="shared" si="9"/>
        <v>1</v>
      </c>
      <c r="K272" s="19"/>
      <c r="M272" s="18"/>
      <c r="N272" s="18"/>
      <c r="Q272" s="18"/>
      <c r="U272" s="4"/>
      <c r="W272" s="4"/>
    </row>
    <row r="273" spans="1:23" x14ac:dyDescent="0.25">
      <c r="A273" s="2" t="s">
        <v>133</v>
      </c>
      <c r="B273" s="2">
        <v>9</v>
      </c>
      <c r="D273" s="2">
        <v>4</v>
      </c>
      <c r="E273" s="11">
        <v>1</v>
      </c>
      <c r="F273" s="2">
        <v>1</v>
      </c>
      <c r="G273" s="11">
        <f t="shared" si="8"/>
        <v>5</v>
      </c>
      <c r="H273" s="2">
        <v>52</v>
      </c>
      <c r="I273" s="18"/>
      <c r="J273" s="4">
        <f t="shared" si="9"/>
        <v>0.83333333333333337</v>
      </c>
      <c r="K273" s="19">
        <f>H273/61</f>
        <v>0.85245901639344257</v>
      </c>
      <c r="M273" s="18"/>
      <c r="N273" s="18"/>
      <c r="Q273" s="18"/>
      <c r="U273" s="4"/>
      <c r="W273" s="4"/>
    </row>
    <row r="274" spans="1:23" x14ac:dyDescent="0.25">
      <c r="A274" s="2" t="s">
        <v>134</v>
      </c>
      <c r="B274" s="2">
        <v>4</v>
      </c>
      <c r="D274" s="2">
        <v>343</v>
      </c>
      <c r="E274" s="11">
        <v>500</v>
      </c>
      <c r="F274" s="2">
        <v>31</v>
      </c>
      <c r="G274" s="11">
        <f t="shared" si="8"/>
        <v>843</v>
      </c>
      <c r="I274" s="18"/>
      <c r="J274" s="4">
        <f t="shared" si="9"/>
        <v>0.96453089244851253</v>
      </c>
      <c r="K274" s="19"/>
      <c r="M274" s="18"/>
      <c r="N274" s="18"/>
      <c r="Q274" s="18"/>
      <c r="U274" s="4"/>
      <c r="W274" s="4"/>
    </row>
    <row r="275" spans="1:23" x14ac:dyDescent="0.25">
      <c r="A275" s="2" t="s">
        <v>134</v>
      </c>
      <c r="B275" s="2">
        <v>5</v>
      </c>
      <c r="D275" s="2">
        <v>2</v>
      </c>
      <c r="E275" s="11">
        <v>15</v>
      </c>
      <c r="F275" s="2">
        <v>4</v>
      </c>
      <c r="G275" s="11">
        <f t="shared" si="8"/>
        <v>17</v>
      </c>
      <c r="I275" s="18"/>
      <c r="J275" s="4">
        <f t="shared" si="9"/>
        <v>0.80952380952380953</v>
      </c>
      <c r="K275" s="19"/>
      <c r="M275" s="18"/>
      <c r="N275" s="18"/>
      <c r="Q275" s="18"/>
      <c r="U275" s="4"/>
      <c r="W275" s="4"/>
    </row>
    <row r="276" spans="1:23" x14ac:dyDescent="0.25">
      <c r="A276" s="2" t="s">
        <v>134</v>
      </c>
      <c r="B276" s="2">
        <v>6</v>
      </c>
      <c r="D276" s="2">
        <v>12</v>
      </c>
      <c r="E276" s="11">
        <v>11</v>
      </c>
      <c r="G276" s="11">
        <f t="shared" si="8"/>
        <v>23</v>
      </c>
      <c r="J276" s="4">
        <f t="shared" si="9"/>
        <v>1</v>
      </c>
      <c r="U276" s="4"/>
      <c r="W276" s="4"/>
    </row>
    <row r="277" spans="1:23" x14ac:dyDescent="0.25">
      <c r="A277" s="2" t="s">
        <v>134</v>
      </c>
      <c r="B277" s="2">
        <v>7</v>
      </c>
      <c r="D277" s="2">
        <v>55</v>
      </c>
      <c r="E277" s="11">
        <v>4</v>
      </c>
      <c r="F277" s="2">
        <v>3</v>
      </c>
      <c r="G277" s="11">
        <f t="shared" si="8"/>
        <v>59</v>
      </c>
      <c r="J277" s="4">
        <f t="shared" si="9"/>
        <v>0.95161290322580649</v>
      </c>
      <c r="U277" s="4"/>
      <c r="W277" s="4"/>
    </row>
    <row r="278" spans="1:23" x14ac:dyDescent="0.25">
      <c r="A278" s="2" t="s">
        <v>134</v>
      </c>
      <c r="B278" s="2">
        <v>8</v>
      </c>
      <c r="D278" s="2">
        <v>40</v>
      </c>
      <c r="E278" s="11">
        <v>2</v>
      </c>
      <c r="F278" s="2">
        <v>2</v>
      </c>
      <c r="G278" s="11">
        <f t="shared" si="8"/>
        <v>42</v>
      </c>
      <c r="J278" s="4">
        <f t="shared" si="9"/>
        <v>0.95454545454545459</v>
      </c>
      <c r="U278" s="4"/>
      <c r="W278" s="4"/>
    </row>
    <row r="279" spans="1:23" x14ac:dyDescent="0.25">
      <c r="A279" s="2" t="s">
        <v>134</v>
      </c>
      <c r="B279" s="2">
        <v>9</v>
      </c>
      <c r="D279" s="2">
        <v>9</v>
      </c>
      <c r="E279" s="11">
        <v>2</v>
      </c>
      <c r="F279" s="2">
        <v>1</v>
      </c>
      <c r="G279" s="11">
        <f t="shared" si="8"/>
        <v>11</v>
      </c>
      <c r="H279" s="20">
        <f>SUM(G274:G279)</f>
        <v>995</v>
      </c>
      <c r="I279"/>
      <c r="J279" s="4">
        <f t="shared" si="9"/>
        <v>0.91666666666666663</v>
      </c>
      <c r="K279" s="4">
        <f>H279/(995+41)</f>
        <v>0.96042471042471045</v>
      </c>
      <c r="M279"/>
      <c r="N279"/>
      <c r="U279" s="4"/>
      <c r="W279" s="4"/>
    </row>
    <row r="280" spans="1:23" x14ac:dyDescent="0.25">
      <c r="A280" s="2" t="s">
        <v>135</v>
      </c>
      <c r="B280" s="2">
        <v>5</v>
      </c>
      <c r="C280"/>
      <c r="D280" s="2">
        <v>1</v>
      </c>
      <c r="G280" s="11">
        <f t="shared" si="8"/>
        <v>1</v>
      </c>
      <c r="I280" s="18"/>
      <c r="J280" s="4">
        <f t="shared" si="9"/>
        <v>1</v>
      </c>
      <c r="K280" s="19"/>
      <c r="M280"/>
      <c r="U280" s="4"/>
      <c r="W280" s="4"/>
    </row>
    <row r="281" spans="1:23" x14ac:dyDescent="0.25">
      <c r="A281" s="2" t="s">
        <v>135</v>
      </c>
      <c r="B281" s="2">
        <v>7</v>
      </c>
      <c r="C281"/>
      <c r="D281" s="2">
        <v>1</v>
      </c>
      <c r="G281" s="11">
        <f t="shared" si="8"/>
        <v>1</v>
      </c>
      <c r="I281" s="18"/>
      <c r="J281" s="4">
        <f t="shared" si="9"/>
        <v>1</v>
      </c>
      <c r="K281" s="19"/>
      <c r="M281"/>
      <c r="U281" s="4"/>
      <c r="W281" s="4"/>
    </row>
    <row r="282" spans="1:23" x14ac:dyDescent="0.25">
      <c r="A282" s="2" t="s">
        <v>135</v>
      </c>
      <c r="B282" s="2">
        <v>9</v>
      </c>
      <c r="C282"/>
      <c r="D282" s="2">
        <v>3</v>
      </c>
      <c r="G282" s="11">
        <f t="shared" si="8"/>
        <v>3</v>
      </c>
      <c r="H282" s="2">
        <v>5</v>
      </c>
      <c r="J282" s="4">
        <f t="shared" si="9"/>
        <v>1</v>
      </c>
      <c r="K282" s="4">
        <f>H282/5</f>
        <v>1</v>
      </c>
      <c r="U282" s="4"/>
      <c r="W282" s="4"/>
    </row>
    <row r="283" spans="1:23" x14ac:dyDescent="0.25">
      <c r="A283" s="2" t="s">
        <v>136</v>
      </c>
      <c r="B283" s="2">
        <v>2</v>
      </c>
      <c r="C283"/>
      <c r="D283" s="2">
        <v>963</v>
      </c>
      <c r="E283" s="11">
        <v>56</v>
      </c>
      <c r="F283" s="2">
        <v>28</v>
      </c>
      <c r="G283" s="11">
        <f t="shared" si="8"/>
        <v>1019</v>
      </c>
      <c r="J283" s="4">
        <f t="shared" si="9"/>
        <v>0.97325692454632284</v>
      </c>
      <c r="U283" s="4"/>
      <c r="W283" s="4"/>
    </row>
    <row r="284" spans="1:23" x14ac:dyDescent="0.25">
      <c r="A284" s="2" t="s">
        <v>136</v>
      </c>
      <c r="B284" s="2">
        <v>3</v>
      </c>
      <c r="D284" s="2">
        <v>15</v>
      </c>
      <c r="E284" s="11">
        <v>3</v>
      </c>
      <c r="F284" s="2">
        <v>1</v>
      </c>
      <c r="G284" s="11">
        <f t="shared" si="8"/>
        <v>18</v>
      </c>
      <c r="J284" s="4">
        <f t="shared" si="9"/>
        <v>0.94736842105263153</v>
      </c>
      <c r="U284" s="4"/>
      <c r="W284" s="4"/>
    </row>
    <row r="285" spans="1:23" x14ac:dyDescent="0.25">
      <c r="A285" s="2" t="s">
        <v>136</v>
      </c>
      <c r="B285" s="2">
        <v>7</v>
      </c>
      <c r="D285" s="2">
        <v>22</v>
      </c>
      <c r="F285" s="2">
        <v>2</v>
      </c>
      <c r="G285" s="11">
        <f t="shared" si="8"/>
        <v>22</v>
      </c>
      <c r="H285" s="11"/>
      <c r="J285" s="4">
        <f t="shared" si="9"/>
        <v>0.91666666666666663</v>
      </c>
      <c r="U285" s="4"/>
      <c r="W285" s="4"/>
    </row>
    <row r="286" spans="1:23" x14ac:dyDescent="0.25">
      <c r="A286" s="2" t="s">
        <v>136</v>
      </c>
      <c r="B286" s="2">
        <v>8</v>
      </c>
      <c r="D286" s="2">
        <v>4</v>
      </c>
      <c r="E286" s="11">
        <v>1</v>
      </c>
      <c r="G286" s="11">
        <f t="shared" si="8"/>
        <v>5</v>
      </c>
      <c r="H286" s="11">
        <f>SUM(G283:G286)</f>
        <v>1064</v>
      </c>
      <c r="J286" s="4">
        <f t="shared" si="9"/>
        <v>1</v>
      </c>
      <c r="K286" s="4">
        <f>H286/1095</f>
        <v>0.97168949771689495</v>
      </c>
      <c r="U286" s="4"/>
      <c r="W286" s="4"/>
    </row>
    <row r="287" spans="1:23" x14ac:dyDescent="0.25">
      <c r="A287" s="2" t="s">
        <v>137</v>
      </c>
      <c r="B287" s="2">
        <v>1</v>
      </c>
      <c r="C287"/>
      <c r="E287" s="11">
        <v>8</v>
      </c>
      <c r="F287" s="2">
        <v>1</v>
      </c>
      <c r="G287" s="11">
        <f t="shared" si="8"/>
        <v>8</v>
      </c>
      <c r="J287" s="4">
        <f t="shared" si="9"/>
        <v>0.88888888888888884</v>
      </c>
      <c r="U287" s="4"/>
      <c r="W287" s="4"/>
    </row>
    <row r="288" spans="1:23" x14ac:dyDescent="0.25">
      <c r="A288" s="2" t="s">
        <v>137</v>
      </c>
      <c r="B288" s="2">
        <v>9</v>
      </c>
      <c r="C288"/>
      <c r="E288" s="11">
        <v>1</v>
      </c>
      <c r="G288" s="11">
        <f t="shared" si="8"/>
        <v>1</v>
      </c>
      <c r="H288" s="2">
        <v>9</v>
      </c>
      <c r="J288" s="4">
        <f t="shared" si="9"/>
        <v>1</v>
      </c>
      <c r="K288" s="4">
        <f>H288/10</f>
        <v>0.9</v>
      </c>
      <c r="U288" s="4"/>
      <c r="W288" s="4"/>
    </row>
    <row r="289" spans="1:23" x14ac:dyDescent="0.25">
      <c r="A289" s="2" t="s">
        <v>138</v>
      </c>
      <c r="B289" s="2">
        <v>3</v>
      </c>
      <c r="C289"/>
      <c r="D289" s="2">
        <v>8</v>
      </c>
      <c r="F289" s="2">
        <v>2</v>
      </c>
      <c r="G289" s="11">
        <f t="shared" si="8"/>
        <v>8</v>
      </c>
      <c r="J289" s="4">
        <f t="shared" si="9"/>
        <v>0.8</v>
      </c>
      <c r="K289" s="4">
        <v>0.8</v>
      </c>
      <c r="U289" s="4"/>
      <c r="W289" s="4"/>
    </row>
    <row r="290" spans="1:23" x14ac:dyDescent="0.25">
      <c r="A290" s="2" t="s">
        <v>139</v>
      </c>
      <c r="B290" s="2">
        <v>1</v>
      </c>
      <c r="C290"/>
      <c r="D290" s="2">
        <v>1</v>
      </c>
      <c r="E290" s="11">
        <v>2</v>
      </c>
      <c r="G290" s="11">
        <f t="shared" si="8"/>
        <v>3</v>
      </c>
      <c r="J290" s="4">
        <f t="shared" si="9"/>
        <v>1</v>
      </c>
      <c r="U290" s="4"/>
      <c r="W290" s="4"/>
    </row>
    <row r="291" spans="1:23" x14ac:dyDescent="0.25">
      <c r="A291" s="2" t="s">
        <v>139</v>
      </c>
      <c r="B291" s="2">
        <v>3</v>
      </c>
      <c r="C291"/>
      <c r="D291" s="18">
        <v>5</v>
      </c>
      <c r="G291" s="11">
        <f t="shared" si="8"/>
        <v>5</v>
      </c>
      <c r="I291"/>
      <c r="J291" s="4">
        <f t="shared" si="9"/>
        <v>1</v>
      </c>
      <c r="K291" s="19"/>
      <c r="M291"/>
      <c r="N291"/>
      <c r="Q291" s="18"/>
      <c r="U291" s="4"/>
      <c r="W291" s="4"/>
    </row>
    <row r="292" spans="1:23" x14ac:dyDescent="0.25">
      <c r="A292" s="2" t="s">
        <v>139</v>
      </c>
      <c r="B292" s="2">
        <v>4</v>
      </c>
      <c r="C292"/>
      <c r="D292" s="18">
        <v>2</v>
      </c>
      <c r="E292" s="11">
        <v>1</v>
      </c>
      <c r="G292" s="11">
        <f t="shared" si="8"/>
        <v>3</v>
      </c>
      <c r="I292"/>
      <c r="J292" s="4">
        <f t="shared" si="9"/>
        <v>1</v>
      </c>
      <c r="K292" s="19"/>
      <c r="M292"/>
      <c r="N292"/>
      <c r="Q292" s="18"/>
      <c r="U292" s="4"/>
      <c r="W292" s="4"/>
    </row>
    <row r="293" spans="1:23" x14ac:dyDescent="0.25">
      <c r="A293" s="2" t="s">
        <v>139</v>
      </c>
      <c r="B293" s="2">
        <v>8</v>
      </c>
      <c r="C293"/>
      <c r="D293" s="18">
        <v>3</v>
      </c>
      <c r="G293" s="11">
        <f t="shared" si="8"/>
        <v>3</v>
      </c>
      <c r="H293" s="2">
        <v>14</v>
      </c>
      <c r="I293"/>
      <c r="J293" s="4">
        <f t="shared" si="9"/>
        <v>1</v>
      </c>
      <c r="K293" s="19">
        <f>H293/14</f>
        <v>1</v>
      </c>
      <c r="M293"/>
      <c r="N293"/>
      <c r="Q293" s="18"/>
      <c r="U293" s="4"/>
      <c r="W293" s="4"/>
    </row>
    <row r="294" spans="1:23" x14ac:dyDescent="0.25">
      <c r="A294" s="2" t="s">
        <v>140</v>
      </c>
      <c r="B294" s="2">
        <v>1</v>
      </c>
      <c r="C294"/>
      <c r="D294" s="18"/>
      <c r="E294" s="11">
        <v>3</v>
      </c>
      <c r="G294" s="11">
        <f t="shared" si="8"/>
        <v>3</v>
      </c>
      <c r="I294"/>
      <c r="J294" s="4">
        <f t="shared" si="9"/>
        <v>1</v>
      </c>
      <c r="K294" s="19"/>
      <c r="M294"/>
      <c r="N294"/>
      <c r="Q294" s="18"/>
      <c r="U294" s="4"/>
      <c r="W294" s="4"/>
    </row>
    <row r="295" spans="1:23" x14ac:dyDescent="0.25">
      <c r="A295" s="2" t="s">
        <v>140</v>
      </c>
      <c r="B295" s="2">
        <v>5</v>
      </c>
      <c r="C295"/>
      <c r="D295" s="18">
        <v>4</v>
      </c>
      <c r="E295" s="11">
        <v>3</v>
      </c>
      <c r="F295" s="2">
        <v>3</v>
      </c>
      <c r="G295" s="11">
        <f t="shared" si="8"/>
        <v>7</v>
      </c>
      <c r="I295"/>
      <c r="J295" s="4">
        <f t="shared" si="9"/>
        <v>0.7</v>
      </c>
      <c r="K295" s="19"/>
      <c r="M295"/>
      <c r="N295"/>
      <c r="Q295" s="18"/>
      <c r="U295" s="4"/>
      <c r="W295" s="4"/>
    </row>
    <row r="296" spans="1:23" x14ac:dyDescent="0.25">
      <c r="A296" s="2" t="s">
        <v>140</v>
      </c>
      <c r="B296" s="2">
        <v>6</v>
      </c>
      <c r="D296" s="18">
        <v>2</v>
      </c>
      <c r="E296" s="11">
        <v>6</v>
      </c>
      <c r="F296" s="2">
        <v>1</v>
      </c>
      <c r="G296" s="11">
        <f t="shared" si="8"/>
        <v>8</v>
      </c>
      <c r="I296" s="18"/>
      <c r="J296" s="4">
        <f t="shared" si="9"/>
        <v>0.88888888888888884</v>
      </c>
      <c r="K296" s="19"/>
      <c r="M296" s="18"/>
      <c r="N296" s="18"/>
      <c r="U296" s="4"/>
      <c r="W296" s="4"/>
    </row>
    <row r="297" spans="1:23" x14ac:dyDescent="0.25">
      <c r="A297" s="2" t="s">
        <v>140</v>
      </c>
      <c r="B297" s="2">
        <v>7</v>
      </c>
      <c r="D297" s="18">
        <v>1</v>
      </c>
      <c r="G297" s="11">
        <f t="shared" si="8"/>
        <v>1</v>
      </c>
      <c r="H297" s="2">
        <v>19</v>
      </c>
      <c r="I297" s="18"/>
      <c r="J297" s="4">
        <f t="shared" si="9"/>
        <v>1</v>
      </c>
      <c r="K297" s="19">
        <f>H297/23</f>
        <v>0.82608695652173914</v>
      </c>
      <c r="M297" s="18"/>
      <c r="N297" s="18"/>
      <c r="U297" s="4"/>
      <c r="W297" s="4"/>
    </row>
    <row r="298" spans="1:23" x14ac:dyDescent="0.25">
      <c r="A298" s="2" t="s">
        <v>141</v>
      </c>
      <c r="B298" s="2">
        <v>1</v>
      </c>
      <c r="D298" s="18">
        <v>2</v>
      </c>
      <c r="E298" s="11">
        <v>1</v>
      </c>
      <c r="G298" s="11">
        <f t="shared" si="8"/>
        <v>3</v>
      </c>
      <c r="I298" s="18"/>
      <c r="J298" s="4">
        <f t="shared" si="9"/>
        <v>1</v>
      </c>
      <c r="K298" s="19"/>
      <c r="M298" s="18"/>
      <c r="N298" s="18"/>
      <c r="U298" s="4"/>
      <c r="W298" s="4"/>
    </row>
    <row r="299" spans="1:23" x14ac:dyDescent="0.25">
      <c r="A299" s="2" t="s">
        <v>141</v>
      </c>
      <c r="B299" s="2">
        <v>8</v>
      </c>
      <c r="D299" s="18">
        <v>247</v>
      </c>
      <c r="E299" s="11">
        <v>8</v>
      </c>
      <c r="F299" s="2">
        <v>2</v>
      </c>
      <c r="G299" s="11">
        <f t="shared" si="8"/>
        <v>255</v>
      </c>
      <c r="H299" s="11">
        <f>SUM(G298:G299)</f>
        <v>258</v>
      </c>
      <c r="I299" s="18"/>
      <c r="J299" s="4">
        <f t="shared" si="9"/>
        <v>0.99221789883268485</v>
      </c>
      <c r="K299" s="19">
        <f>H299/260</f>
        <v>0.99230769230769234</v>
      </c>
      <c r="M299" s="18"/>
      <c r="N299" s="18"/>
      <c r="U299" s="4"/>
      <c r="W299" s="4"/>
    </row>
    <row r="300" spans="1:23" x14ac:dyDescent="0.25">
      <c r="A300" s="2" t="s">
        <v>142</v>
      </c>
      <c r="B300" s="2">
        <v>1</v>
      </c>
      <c r="D300" s="2">
        <v>4</v>
      </c>
      <c r="E300" s="11">
        <v>16</v>
      </c>
      <c r="F300" s="2">
        <v>3</v>
      </c>
      <c r="G300" s="11">
        <f t="shared" si="8"/>
        <v>20</v>
      </c>
      <c r="J300" s="4">
        <f t="shared" si="9"/>
        <v>0.86956521739130432</v>
      </c>
      <c r="U300" s="4"/>
      <c r="W300" s="4"/>
    </row>
    <row r="301" spans="1:23" x14ac:dyDescent="0.25">
      <c r="A301" s="2" t="s">
        <v>142</v>
      </c>
      <c r="B301" s="2">
        <v>7</v>
      </c>
      <c r="D301" s="2">
        <v>15</v>
      </c>
      <c r="E301" s="11">
        <v>2</v>
      </c>
      <c r="F301" s="2">
        <v>4</v>
      </c>
      <c r="G301" s="11">
        <f t="shared" si="8"/>
        <v>17</v>
      </c>
      <c r="H301" s="2">
        <v>37</v>
      </c>
      <c r="J301" s="4">
        <f t="shared" si="9"/>
        <v>0.80952380952380953</v>
      </c>
      <c r="K301" s="4">
        <f>H301/44</f>
        <v>0.84090909090909094</v>
      </c>
      <c r="U301" s="4"/>
      <c r="W301" s="4"/>
    </row>
    <row r="302" spans="1:23" x14ac:dyDescent="0.25">
      <c r="A302" s="2" t="s">
        <v>143</v>
      </c>
      <c r="B302" s="2">
        <v>3</v>
      </c>
      <c r="D302" s="2">
        <v>12</v>
      </c>
      <c r="E302" s="11">
        <v>1</v>
      </c>
      <c r="G302" s="11">
        <f t="shared" si="8"/>
        <v>13</v>
      </c>
      <c r="J302" s="4">
        <f t="shared" si="9"/>
        <v>1</v>
      </c>
      <c r="U302" s="4"/>
      <c r="W302" s="4"/>
    </row>
    <row r="303" spans="1:23" x14ac:dyDescent="0.25">
      <c r="A303" s="2" t="s">
        <v>143</v>
      </c>
      <c r="B303" s="2">
        <v>4</v>
      </c>
      <c r="D303" s="2">
        <v>130</v>
      </c>
      <c r="E303" s="11">
        <v>172</v>
      </c>
      <c r="F303" s="2">
        <v>17</v>
      </c>
      <c r="G303" s="11">
        <f t="shared" si="8"/>
        <v>302</v>
      </c>
      <c r="J303" s="4">
        <f t="shared" si="9"/>
        <v>0.94670846394984332</v>
      </c>
      <c r="K303" s="19"/>
      <c r="U303" s="4"/>
      <c r="W303" s="4"/>
    </row>
    <row r="304" spans="1:23" x14ac:dyDescent="0.25">
      <c r="A304" s="2" t="s">
        <v>143</v>
      </c>
      <c r="B304" s="2">
        <v>5</v>
      </c>
      <c r="D304" s="2">
        <v>55</v>
      </c>
      <c r="E304" s="11">
        <v>136</v>
      </c>
      <c r="F304" s="2">
        <v>34</v>
      </c>
      <c r="G304" s="11">
        <f t="shared" si="8"/>
        <v>191</v>
      </c>
      <c r="J304" s="4">
        <f t="shared" si="9"/>
        <v>0.84888888888888892</v>
      </c>
      <c r="K304" s="19"/>
      <c r="U304" s="4"/>
      <c r="W304" s="4"/>
    </row>
    <row r="305" spans="1:23" x14ac:dyDescent="0.25">
      <c r="A305" s="2" t="s">
        <v>143</v>
      </c>
      <c r="B305" s="2">
        <v>6</v>
      </c>
      <c r="D305" s="2">
        <v>64</v>
      </c>
      <c r="E305" s="11">
        <v>86</v>
      </c>
      <c r="F305" s="2">
        <v>22</v>
      </c>
      <c r="G305" s="11">
        <f t="shared" si="8"/>
        <v>150</v>
      </c>
      <c r="H305" s="11">
        <f>SUM(G302:G305)</f>
        <v>656</v>
      </c>
      <c r="J305" s="4">
        <f t="shared" si="9"/>
        <v>0.87209302325581395</v>
      </c>
      <c r="K305" s="19">
        <f>H305/(656+73)</f>
        <v>0.89986282578875176</v>
      </c>
      <c r="U305" s="4"/>
      <c r="W305" s="4"/>
    </row>
    <row r="306" spans="1:23" x14ac:dyDescent="0.25">
      <c r="A306" s="2" t="s">
        <v>144</v>
      </c>
      <c r="B306" s="2">
        <v>7</v>
      </c>
      <c r="D306" s="2">
        <v>13</v>
      </c>
      <c r="E306" s="11">
        <v>1</v>
      </c>
      <c r="F306" s="2">
        <v>2</v>
      </c>
      <c r="G306" s="11">
        <f t="shared" si="8"/>
        <v>14</v>
      </c>
      <c r="J306" s="4">
        <f t="shared" si="9"/>
        <v>0.875</v>
      </c>
      <c r="K306" s="19"/>
      <c r="U306" s="4"/>
      <c r="W306" s="4"/>
    </row>
    <row r="307" spans="1:23" x14ac:dyDescent="0.25">
      <c r="A307" s="2" t="s">
        <v>144</v>
      </c>
      <c r="B307" s="2">
        <v>9</v>
      </c>
      <c r="C307"/>
      <c r="D307" s="18">
        <v>1</v>
      </c>
      <c r="F307" s="2">
        <v>1</v>
      </c>
      <c r="G307" s="11">
        <f t="shared" si="8"/>
        <v>1</v>
      </c>
      <c r="H307" s="18">
        <v>15</v>
      </c>
      <c r="I307"/>
      <c r="J307" s="4">
        <f t="shared" si="9"/>
        <v>0.5</v>
      </c>
      <c r="K307" s="19">
        <f>H307/18</f>
        <v>0.83333333333333337</v>
      </c>
      <c r="M307"/>
      <c r="N307"/>
      <c r="Q307" s="18"/>
      <c r="U307" s="4"/>
      <c r="W307" s="4"/>
    </row>
    <row r="308" spans="1:23" x14ac:dyDescent="0.25">
      <c r="A308" s="2" t="s">
        <v>145</v>
      </c>
      <c r="B308" s="2">
        <v>4</v>
      </c>
      <c r="C308"/>
      <c r="D308" s="18"/>
      <c r="E308" s="11">
        <v>1</v>
      </c>
      <c r="F308" s="2">
        <v>1</v>
      </c>
      <c r="G308" s="11">
        <f t="shared" si="8"/>
        <v>1</v>
      </c>
      <c r="H308" s="18"/>
      <c r="I308"/>
      <c r="J308" s="4">
        <f t="shared" si="9"/>
        <v>0.5</v>
      </c>
      <c r="K308" s="19"/>
      <c r="M308"/>
      <c r="N308"/>
      <c r="Q308" s="18"/>
      <c r="U308" s="4"/>
      <c r="W308" s="4"/>
    </row>
    <row r="309" spans="1:23" x14ac:dyDescent="0.25">
      <c r="A309" s="2" t="s">
        <v>146</v>
      </c>
      <c r="B309" s="2">
        <v>3</v>
      </c>
      <c r="C309"/>
      <c r="D309" s="18">
        <v>334</v>
      </c>
      <c r="E309" s="11">
        <v>26</v>
      </c>
      <c r="F309" s="2">
        <v>11</v>
      </c>
      <c r="G309" s="11">
        <f t="shared" si="8"/>
        <v>360</v>
      </c>
      <c r="H309" s="18"/>
      <c r="I309"/>
      <c r="J309" s="4">
        <f t="shared" si="9"/>
        <v>0.9703504043126685</v>
      </c>
      <c r="K309" s="19"/>
      <c r="M309"/>
      <c r="N309"/>
      <c r="Q309" s="18"/>
      <c r="U309" s="4"/>
      <c r="W309" s="4"/>
    </row>
    <row r="310" spans="1:23" x14ac:dyDescent="0.25">
      <c r="A310" s="2" t="s">
        <v>146</v>
      </c>
      <c r="B310" s="2">
        <v>4</v>
      </c>
      <c r="C310"/>
      <c r="D310" s="18"/>
      <c r="E310" s="11">
        <v>3</v>
      </c>
      <c r="G310" s="11">
        <f t="shared" si="8"/>
        <v>3</v>
      </c>
      <c r="H310" s="18"/>
      <c r="I310"/>
      <c r="J310" s="4">
        <f t="shared" si="9"/>
        <v>1</v>
      </c>
      <c r="K310" s="19"/>
      <c r="M310"/>
      <c r="N310"/>
      <c r="Q310" s="18"/>
      <c r="U310" s="4"/>
      <c r="W310" s="4"/>
    </row>
    <row r="311" spans="1:23" x14ac:dyDescent="0.25">
      <c r="A311" s="2" t="s">
        <v>146</v>
      </c>
      <c r="B311" s="2">
        <v>5</v>
      </c>
      <c r="C311"/>
      <c r="D311" s="18">
        <v>26</v>
      </c>
      <c r="E311" s="11">
        <v>61</v>
      </c>
      <c r="F311" s="2">
        <v>15</v>
      </c>
      <c r="G311" s="11">
        <f t="shared" si="8"/>
        <v>87</v>
      </c>
      <c r="H311" s="18"/>
      <c r="I311"/>
      <c r="J311" s="4">
        <f t="shared" si="9"/>
        <v>0.8529411764705882</v>
      </c>
      <c r="K311" s="19"/>
      <c r="M311"/>
      <c r="N311"/>
      <c r="Q311" s="18"/>
      <c r="U311" s="4"/>
      <c r="W311" s="4"/>
    </row>
    <row r="312" spans="1:23" x14ac:dyDescent="0.25">
      <c r="A312" s="2" t="s">
        <v>146</v>
      </c>
      <c r="B312" s="2">
        <v>6</v>
      </c>
      <c r="D312" s="2">
        <v>6</v>
      </c>
      <c r="E312" s="11">
        <v>37</v>
      </c>
      <c r="F312" s="2">
        <v>13</v>
      </c>
      <c r="G312" s="11">
        <f t="shared" si="8"/>
        <v>43</v>
      </c>
      <c r="J312" s="4">
        <f t="shared" si="9"/>
        <v>0.7678571428571429</v>
      </c>
      <c r="U312" s="4"/>
      <c r="W312" s="4"/>
    </row>
    <row r="313" spans="1:23" x14ac:dyDescent="0.25">
      <c r="A313" s="2" t="s">
        <v>146</v>
      </c>
      <c r="B313" s="2">
        <v>7</v>
      </c>
      <c r="E313" s="11">
        <v>1</v>
      </c>
      <c r="G313" s="11">
        <f t="shared" si="8"/>
        <v>1</v>
      </c>
      <c r="J313" s="4">
        <f t="shared" si="9"/>
        <v>1</v>
      </c>
      <c r="U313" s="4"/>
      <c r="W313" s="4"/>
    </row>
    <row r="314" spans="1:23" x14ac:dyDescent="0.25">
      <c r="A314" s="2" t="s">
        <v>146</v>
      </c>
      <c r="B314" s="2">
        <v>9</v>
      </c>
      <c r="D314" s="2">
        <v>6</v>
      </c>
      <c r="G314" s="11">
        <f t="shared" si="8"/>
        <v>6</v>
      </c>
      <c r="H314" s="11">
        <f>SUM(G309:G314)</f>
        <v>500</v>
      </c>
      <c r="J314" s="4">
        <f t="shared" si="9"/>
        <v>1</v>
      </c>
      <c r="K314" s="4">
        <f>H314/539</f>
        <v>0.92764378478664189</v>
      </c>
      <c r="U314" s="4"/>
      <c r="W314" s="4"/>
    </row>
    <row r="315" spans="1:23" x14ac:dyDescent="0.25">
      <c r="A315" s="2" t="s">
        <v>147</v>
      </c>
      <c r="B315" s="2">
        <v>2</v>
      </c>
      <c r="D315" s="2">
        <v>73</v>
      </c>
      <c r="E315" s="11">
        <v>4</v>
      </c>
      <c r="F315" s="2">
        <v>2</v>
      </c>
      <c r="G315" s="11">
        <f t="shared" si="8"/>
        <v>77</v>
      </c>
      <c r="J315" s="4">
        <f t="shared" si="9"/>
        <v>0.97468354430379744</v>
      </c>
      <c r="U315" s="4"/>
      <c r="W315" s="4"/>
    </row>
    <row r="316" spans="1:23" x14ac:dyDescent="0.25">
      <c r="A316" s="2" t="s">
        <v>147</v>
      </c>
      <c r="B316" s="2">
        <v>3</v>
      </c>
      <c r="D316" s="2">
        <v>11</v>
      </c>
      <c r="E316" s="11">
        <v>11</v>
      </c>
      <c r="F316" s="2">
        <v>2</v>
      </c>
      <c r="G316" s="11">
        <f t="shared" si="8"/>
        <v>22</v>
      </c>
      <c r="J316" s="4">
        <f t="shared" si="9"/>
        <v>0.91666666666666663</v>
      </c>
      <c r="U316" s="4"/>
      <c r="W316" s="4"/>
    </row>
    <row r="317" spans="1:23" x14ac:dyDescent="0.25">
      <c r="A317" s="2" t="s">
        <v>147</v>
      </c>
      <c r="B317" s="2">
        <v>7</v>
      </c>
      <c r="D317" s="2">
        <v>1</v>
      </c>
      <c r="G317" s="11"/>
      <c r="H317" s="11">
        <f>SUM(G315:G317)</f>
        <v>99</v>
      </c>
      <c r="J317" s="4">
        <f t="shared" si="9"/>
        <v>1</v>
      </c>
      <c r="K317" s="4">
        <f>H317/103</f>
        <v>0.96116504854368934</v>
      </c>
      <c r="U317" s="4"/>
      <c r="W317" s="4"/>
    </row>
    <row r="318" spans="1:23" x14ac:dyDescent="0.25">
      <c r="A318" s="2" t="s">
        <v>148</v>
      </c>
      <c r="B318" s="2">
        <v>1</v>
      </c>
      <c r="D318" s="2">
        <v>3</v>
      </c>
      <c r="E318" s="11">
        <v>6</v>
      </c>
      <c r="F318" s="2">
        <v>4</v>
      </c>
      <c r="G318" s="11">
        <f t="shared" ref="G318:G381" si="10">D318+E318</f>
        <v>9</v>
      </c>
      <c r="J318" s="4">
        <f t="shared" si="9"/>
        <v>0.69230769230769229</v>
      </c>
      <c r="U318" s="4"/>
      <c r="W318" s="4"/>
    </row>
    <row r="319" spans="1:23" x14ac:dyDescent="0.25">
      <c r="A319" s="2" t="s">
        <v>148</v>
      </c>
      <c r="B319" s="2">
        <v>3</v>
      </c>
      <c r="D319" s="2">
        <v>7</v>
      </c>
      <c r="G319" s="11">
        <f t="shared" si="10"/>
        <v>7</v>
      </c>
      <c r="J319" s="4">
        <f t="shared" si="9"/>
        <v>1</v>
      </c>
      <c r="U319" s="4"/>
      <c r="W319" s="4"/>
    </row>
    <row r="320" spans="1:23" x14ac:dyDescent="0.25">
      <c r="A320" s="2" t="s">
        <v>148</v>
      </c>
      <c r="B320" s="2">
        <v>5</v>
      </c>
      <c r="D320" s="2">
        <v>1</v>
      </c>
      <c r="E320" s="11">
        <v>18</v>
      </c>
      <c r="F320" s="2">
        <v>2</v>
      </c>
      <c r="G320" s="11">
        <f t="shared" si="10"/>
        <v>19</v>
      </c>
      <c r="J320" s="4">
        <f t="shared" si="9"/>
        <v>0.90476190476190477</v>
      </c>
      <c r="U320" s="4"/>
      <c r="W320" s="4"/>
    </row>
    <row r="321" spans="1:23" x14ac:dyDescent="0.25">
      <c r="A321" s="2" t="s">
        <v>148</v>
      </c>
      <c r="B321" s="2">
        <v>6</v>
      </c>
      <c r="E321" s="11">
        <v>5</v>
      </c>
      <c r="F321" s="2">
        <v>3</v>
      </c>
      <c r="G321" s="11">
        <f t="shared" si="10"/>
        <v>5</v>
      </c>
      <c r="J321" s="4">
        <f t="shared" si="9"/>
        <v>0.625</v>
      </c>
      <c r="U321" s="4"/>
      <c r="W321" s="4"/>
    </row>
    <row r="322" spans="1:23" x14ac:dyDescent="0.25">
      <c r="A322" s="2" t="s">
        <v>148</v>
      </c>
      <c r="B322" s="2">
        <v>8</v>
      </c>
      <c r="D322" s="2">
        <v>51</v>
      </c>
      <c r="E322" s="11">
        <v>5</v>
      </c>
      <c r="F322" s="2">
        <v>6</v>
      </c>
      <c r="G322" s="11">
        <f t="shared" si="10"/>
        <v>56</v>
      </c>
      <c r="H322" s="11">
        <f>SUM(G318:G322)</f>
        <v>96</v>
      </c>
      <c r="J322" s="4">
        <f t="shared" si="9"/>
        <v>0.90322580645161288</v>
      </c>
      <c r="K322" s="4">
        <f>H322/111</f>
        <v>0.86486486486486491</v>
      </c>
      <c r="U322" s="4"/>
      <c r="W322" s="4"/>
    </row>
    <row r="323" spans="1:23" x14ac:dyDescent="0.25">
      <c r="A323" s="2" t="s">
        <v>149</v>
      </c>
      <c r="B323" s="2">
        <v>2</v>
      </c>
      <c r="D323" s="2">
        <v>102</v>
      </c>
      <c r="E323" s="11">
        <v>18</v>
      </c>
      <c r="F323" s="2">
        <v>4</v>
      </c>
      <c r="G323" s="11">
        <f t="shared" si="10"/>
        <v>120</v>
      </c>
      <c r="H323" s="2">
        <v>120</v>
      </c>
      <c r="J323" s="4">
        <f t="shared" si="9"/>
        <v>0.967741935483871</v>
      </c>
      <c r="K323" s="4">
        <v>0.96799999999999997</v>
      </c>
      <c r="U323" s="4"/>
      <c r="W323" s="4"/>
    </row>
    <row r="324" spans="1:23" x14ac:dyDescent="0.25">
      <c r="A324" s="2" t="s">
        <v>150</v>
      </c>
      <c r="B324" s="2">
        <v>4</v>
      </c>
      <c r="D324" s="2">
        <v>19</v>
      </c>
      <c r="E324" s="11">
        <v>13</v>
      </c>
      <c r="F324" s="2">
        <v>4</v>
      </c>
      <c r="G324" s="11">
        <f t="shared" si="10"/>
        <v>32</v>
      </c>
      <c r="J324" s="4">
        <f t="shared" si="9"/>
        <v>0.88888888888888884</v>
      </c>
      <c r="U324" s="4"/>
      <c r="W324" s="4"/>
    </row>
    <row r="325" spans="1:23" x14ac:dyDescent="0.25">
      <c r="A325" s="2" t="s">
        <v>150</v>
      </c>
      <c r="B325" s="2">
        <v>5</v>
      </c>
      <c r="D325" s="2">
        <v>6</v>
      </c>
      <c r="E325" s="11">
        <v>14</v>
      </c>
      <c r="F325" s="2">
        <v>2</v>
      </c>
      <c r="G325" s="11">
        <f t="shared" si="10"/>
        <v>20</v>
      </c>
      <c r="J325" s="4">
        <f t="shared" ref="J325:J388" si="11">(D325+E325)/(D325+E325+F325)</f>
        <v>0.90909090909090906</v>
      </c>
      <c r="U325" s="4"/>
      <c r="W325" s="4"/>
    </row>
    <row r="326" spans="1:23" x14ac:dyDescent="0.25">
      <c r="A326" s="2" t="s">
        <v>150</v>
      </c>
      <c r="B326" s="2">
        <v>6</v>
      </c>
      <c r="C326" s="18"/>
      <c r="D326" s="2">
        <v>19</v>
      </c>
      <c r="E326" s="11">
        <v>17</v>
      </c>
      <c r="F326" s="2">
        <v>11</v>
      </c>
      <c r="G326" s="11">
        <f t="shared" si="10"/>
        <v>36</v>
      </c>
      <c r="J326" s="4">
        <f t="shared" si="11"/>
        <v>0.76595744680851063</v>
      </c>
      <c r="K326" s="19"/>
      <c r="U326" s="4"/>
      <c r="W326" s="4"/>
    </row>
    <row r="327" spans="1:23" x14ac:dyDescent="0.25">
      <c r="A327" s="2" t="s">
        <v>150</v>
      </c>
      <c r="B327" s="2">
        <v>7</v>
      </c>
      <c r="C327" s="18"/>
      <c r="D327" s="2">
        <v>5</v>
      </c>
      <c r="E327" s="11">
        <v>1</v>
      </c>
      <c r="G327" s="11">
        <f t="shared" si="10"/>
        <v>6</v>
      </c>
      <c r="J327" s="4">
        <f t="shared" si="11"/>
        <v>1</v>
      </c>
      <c r="K327" s="19"/>
      <c r="U327" s="4"/>
      <c r="W327" s="4"/>
    </row>
    <row r="328" spans="1:23" x14ac:dyDescent="0.25">
      <c r="A328" s="2" t="s">
        <v>150</v>
      </c>
      <c r="B328" s="2">
        <v>9</v>
      </c>
      <c r="C328" s="18"/>
      <c r="D328" s="2">
        <v>2</v>
      </c>
      <c r="G328" s="11">
        <f t="shared" si="10"/>
        <v>2</v>
      </c>
      <c r="H328" s="11">
        <f>SUM(G324:G328)</f>
        <v>96</v>
      </c>
      <c r="J328" s="4">
        <f t="shared" si="11"/>
        <v>1</v>
      </c>
      <c r="K328" s="19">
        <f>H328/113</f>
        <v>0.84955752212389379</v>
      </c>
      <c r="U328" s="4"/>
      <c r="W328" s="4"/>
    </row>
    <row r="329" spans="1:23" x14ac:dyDescent="0.25">
      <c r="A329" s="2" t="s">
        <v>151</v>
      </c>
      <c r="B329" s="2">
        <v>2</v>
      </c>
      <c r="C329" s="18"/>
      <c r="D329" s="2">
        <v>45</v>
      </c>
      <c r="E329" s="11">
        <v>9</v>
      </c>
      <c r="F329" s="2">
        <v>15</v>
      </c>
      <c r="G329" s="11">
        <f t="shared" si="10"/>
        <v>54</v>
      </c>
      <c r="H329" s="2">
        <v>54</v>
      </c>
      <c r="J329" s="4">
        <f t="shared" si="11"/>
        <v>0.78260869565217395</v>
      </c>
      <c r="K329" s="19">
        <v>0.78300000000000003</v>
      </c>
      <c r="U329" s="4"/>
      <c r="W329" s="4"/>
    </row>
    <row r="330" spans="1:23" x14ac:dyDescent="0.25">
      <c r="A330" s="2" t="s">
        <v>152</v>
      </c>
      <c r="B330" s="2">
        <v>1</v>
      </c>
      <c r="D330" s="2">
        <v>32</v>
      </c>
      <c r="E330" s="11">
        <v>96</v>
      </c>
      <c r="F330" s="2">
        <v>11</v>
      </c>
      <c r="G330" s="11">
        <f t="shared" si="10"/>
        <v>128</v>
      </c>
      <c r="J330" s="4">
        <f t="shared" si="11"/>
        <v>0.92086330935251803</v>
      </c>
      <c r="M330"/>
      <c r="Q330" s="18"/>
      <c r="U330" s="4"/>
      <c r="W330" s="4"/>
    </row>
    <row r="331" spans="1:23" x14ac:dyDescent="0.25">
      <c r="A331" s="2" t="s">
        <v>152</v>
      </c>
      <c r="B331" s="2">
        <v>3</v>
      </c>
      <c r="D331" s="2">
        <v>40</v>
      </c>
      <c r="E331" s="11">
        <v>1</v>
      </c>
      <c r="G331" s="11">
        <f t="shared" si="10"/>
        <v>41</v>
      </c>
      <c r="J331" s="4">
        <f t="shared" si="11"/>
        <v>1</v>
      </c>
      <c r="M331"/>
      <c r="Q331" s="18"/>
      <c r="U331" s="4"/>
      <c r="W331" s="4"/>
    </row>
    <row r="332" spans="1:23" x14ac:dyDescent="0.25">
      <c r="A332" s="2" t="s">
        <v>152</v>
      </c>
      <c r="B332" s="2">
        <v>4</v>
      </c>
      <c r="D332" s="2">
        <v>1</v>
      </c>
      <c r="E332" s="11">
        <v>4</v>
      </c>
      <c r="G332" s="11">
        <f t="shared" si="10"/>
        <v>5</v>
      </c>
      <c r="J332" s="4">
        <f t="shared" si="11"/>
        <v>1</v>
      </c>
      <c r="M332"/>
      <c r="Q332" s="18"/>
      <c r="U332" s="4"/>
      <c r="W332" s="4"/>
    </row>
    <row r="333" spans="1:23" x14ac:dyDescent="0.25">
      <c r="A333" s="2" t="s">
        <v>152</v>
      </c>
      <c r="B333" s="2">
        <v>5</v>
      </c>
      <c r="D333" s="2">
        <v>1</v>
      </c>
      <c r="F333" s="2">
        <v>1</v>
      </c>
      <c r="G333" s="11">
        <f t="shared" si="10"/>
        <v>1</v>
      </c>
      <c r="H333" s="11">
        <f>SUM(G330:G333)</f>
        <v>175</v>
      </c>
      <c r="J333" s="4">
        <f t="shared" si="11"/>
        <v>0.5</v>
      </c>
      <c r="K333" s="4">
        <f>H333/187</f>
        <v>0.93582887700534756</v>
      </c>
      <c r="M333"/>
      <c r="Q333" s="18"/>
      <c r="U333" s="4"/>
      <c r="W333" s="4"/>
    </row>
    <row r="334" spans="1:23" x14ac:dyDescent="0.25">
      <c r="A334" s="2" t="s">
        <v>153</v>
      </c>
      <c r="B334" s="2">
        <v>1</v>
      </c>
      <c r="D334" s="2">
        <v>10</v>
      </c>
      <c r="E334" s="11">
        <v>18</v>
      </c>
      <c r="F334" s="2">
        <v>3</v>
      </c>
      <c r="G334" s="11">
        <f t="shared" si="10"/>
        <v>28</v>
      </c>
      <c r="J334" s="4">
        <f t="shared" si="11"/>
        <v>0.90322580645161288</v>
      </c>
      <c r="M334"/>
      <c r="Q334" s="18"/>
      <c r="U334" s="4"/>
      <c r="W334" s="4"/>
    </row>
    <row r="335" spans="1:23" x14ac:dyDescent="0.25">
      <c r="A335" s="2" t="s">
        <v>153</v>
      </c>
      <c r="B335" s="2">
        <v>7</v>
      </c>
      <c r="D335" s="2">
        <v>6</v>
      </c>
      <c r="E335" s="11">
        <v>2</v>
      </c>
      <c r="G335" s="11">
        <f t="shared" si="10"/>
        <v>8</v>
      </c>
      <c r="J335" s="4">
        <f t="shared" si="11"/>
        <v>1</v>
      </c>
      <c r="K335" s="19"/>
      <c r="N335"/>
      <c r="U335" s="4"/>
      <c r="W335" s="4"/>
    </row>
    <row r="336" spans="1:23" x14ac:dyDescent="0.25">
      <c r="A336" s="2" t="s">
        <v>153</v>
      </c>
      <c r="B336" s="2">
        <v>9</v>
      </c>
      <c r="D336" s="2">
        <v>1</v>
      </c>
      <c r="G336" s="11">
        <f t="shared" si="10"/>
        <v>1</v>
      </c>
      <c r="H336" s="2">
        <v>37</v>
      </c>
      <c r="J336" s="4">
        <f t="shared" si="11"/>
        <v>1</v>
      </c>
      <c r="K336" s="19">
        <f>H336/40</f>
        <v>0.92500000000000004</v>
      </c>
      <c r="M336"/>
      <c r="N336"/>
      <c r="U336" s="4"/>
      <c r="W336" s="4"/>
    </row>
    <row r="337" spans="1:23" x14ac:dyDescent="0.25">
      <c r="A337" s="2" t="s">
        <v>154</v>
      </c>
      <c r="B337" s="2">
        <v>1</v>
      </c>
      <c r="D337" s="2">
        <v>6</v>
      </c>
      <c r="E337" s="11">
        <v>16</v>
      </c>
      <c r="F337" s="2">
        <v>1</v>
      </c>
      <c r="G337" s="11">
        <f t="shared" si="10"/>
        <v>22</v>
      </c>
      <c r="J337" s="4">
        <f t="shared" si="11"/>
        <v>0.95652173913043481</v>
      </c>
      <c r="K337" s="19"/>
      <c r="M337"/>
      <c r="N337"/>
      <c r="U337" s="4"/>
      <c r="W337" s="4"/>
    </row>
    <row r="338" spans="1:23" x14ac:dyDescent="0.25">
      <c r="A338" s="2" t="s">
        <v>154</v>
      </c>
      <c r="B338" s="2">
        <v>3</v>
      </c>
      <c r="D338" s="2">
        <v>9</v>
      </c>
      <c r="G338" s="11">
        <f t="shared" si="10"/>
        <v>9</v>
      </c>
      <c r="J338" s="4">
        <f t="shared" si="11"/>
        <v>1</v>
      </c>
      <c r="K338" s="19"/>
      <c r="M338"/>
      <c r="N338"/>
      <c r="U338" s="4"/>
      <c r="W338" s="4"/>
    </row>
    <row r="339" spans="1:23" x14ac:dyDescent="0.25">
      <c r="A339" s="2" t="s">
        <v>154</v>
      </c>
      <c r="B339" s="2">
        <v>4</v>
      </c>
      <c r="D339" s="2">
        <v>15</v>
      </c>
      <c r="E339" s="11">
        <v>14</v>
      </c>
      <c r="F339" s="2">
        <v>1</v>
      </c>
      <c r="G339" s="11">
        <f t="shared" si="10"/>
        <v>29</v>
      </c>
      <c r="J339" s="4">
        <f t="shared" si="11"/>
        <v>0.96666666666666667</v>
      </c>
      <c r="K339" s="19"/>
      <c r="M339"/>
      <c r="N339"/>
      <c r="U339" s="4"/>
      <c r="W339" s="4"/>
    </row>
    <row r="340" spans="1:23" x14ac:dyDescent="0.25">
      <c r="A340" s="2" t="s">
        <v>154</v>
      </c>
      <c r="B340" s="2">
        <v>5</v>
      </c>
      <c r="D340" s="2">
        <v>2</v>
      </c>
      <c r="E340" s="11">
        <v>4</v>
      </c>
      <c r="F340" s="2">
        <v>4</v>
      </c>
      <c r="G340" s="11">
        <f t="shared" si="10"/>
        <v>6</v>
      </c>
      <c r="H340" s="11"/>
      <c r="J340" s="4">
        <f t="shared" si="11"/>
        <v>0.6</v>
      </c>
      <c r="K340" s="19"/>
      <c r="M340"/>
      <c r="N340"/>
      <c r="U340" s="4"/>
      <c r="W340" s="4"/>
    </row>
    <row r="341" spans="1:23" x14ac:dyDescent="0.25">
      <c r="A341" s="2" t="s">
        <v>154</v>
      </c>
      <c r="B341" s="2">
        <v>6</v>
      </c>
      <c r="D341" s="2">
        <v>2</v>
      </c>
      <c r="G341" s="11">
        <f t="shared" si="10"/>
        <v>2</v>
      </c>
      <c r="H341" s="11">
        <f>SUM(G337:G341)</f>
        <v>68</v>
      </c>
      <c r="J341" s="4">
        <f t="shared" si="11"/>
        <v>1</v>
      </c>
      <c r="K341" s="19">
        <f>H341/74</f>
        <v>0.91891891891891897</v>
      </c>
      <c r="M341"/>
      <c r="N341"/>
      <c r="U341" s="4"/>
      <c r="W341" s="4"/>
    </row>
    <row r="342" spans="1:23" x14ac:dyDescent="0.25">
      <c r="A342" s="2" t="s">
        <v>155</v>
      </c>
      <c r="B342" s="2">
        <v>1</v>
      </c>
      <c r="D342" s="2">
        <v>25</v>
      </c>
      <c r="E342" s="11">
        <v>41</v>
      </c>
      <c r="G342" s="11">
        <f t="shared" si="10"/>
        <v>66</v>
      </c>
      <c r="H342" s="2">
        <v>50</v>
      </c>
      <c r="J342" s="4">
        <f t="shared" si="11"/>
        <v>1</v>
      </c>
      <c r="K342" s="19">
        <v>1</v>
      </c>
      <c r="M342"/>
      <c r="N342"/>
      <c r="U342" s="4"/>
      <c r="W342" s="4"/>
    </row>
    <row r="343" spans="1:23" x14ac:dyDescent="0.25">
      <c r="A343" s="2" t="s">
        <v>156</v>
      </c>
      <c r="B343" s="2">
        <v>1</v>
      </c>
      <c r="D343" s="2">
        <v>10</v>
      </c>
      <c r="E343" s="11">
        <v>45</v>
      </c>
      <c r="F343" s="2">
        <v>3</v>
      </c>
      <c r="G343" s="11">
        <f t="shared" si="10"/>
        <v>55</v>
      </c>
      <c r="J343" s="4">
        <f t="shared" si="11"/>
        <v>0.94827586206896552</v>
      </c>
      <c r="K343" s="19"/>
      <c r="M343"/>
      <c r="Q343" s="18"/>
      <c r="U343" s="4"/>
      <c r="W343" s="4"/>
    </row>
    <row r="344" spans="1:23" x14ac:dyDescent="0.25">
      <c r="A344" s="2" t="s">
        <v>156</v>
      </c>
      <c r="B344" s="2">
        <v>3</v>
      </c>
      <c r="C344"/>
      <c r="D344" s="18">
        <v>9</v>
      </c>
      <c r="G344" s="11">
        <f t="shared" si="10"/>
        <v>9</v>
      </c>
      <c r="I344"/>
      <c r="J344" s="4">
        <f t="shared" si="11"/>
        <v>1</v>
      </c>
      <c r="N344"/>
      <c r="Q344" s="18"/>
      <c r="U344" s="4"/>
      <c r="W344" s="4"/>
    </row>
    <row r="345" spans="1:23" x14ac:dyDescent="0.25">
      <c r="A345" s="2" t="s">
        <v>156</v>
      </c>
      <c r="B345" s="2">
        <v>7</v>
      </c>
      <c r="C345"/>
      <c r="D345" s="18">
        <v>2</v>
      </c>
      <c r="G345" s="11">
        <f t="shared" si="10"/>
        <v>2</v>
      </c>
      <c r="I345"/>
      <c r="J345" s="4">
        <f t="shared" si="11"/>
        <v>1</v>
      </c>
      <c r="N345"/>
      <c r="Q345" s="18"/>
      <c r="U345" s="4"/>
      <c r="W345" s="4"/>
    </row>
    <row r="346" spans="1:23" x14ac:dyDescent="0.25">
      <c r="A346" s="2" t="s">
        <v>156</v>
      </c>
      <c r="B346" s="2">
        <v>9</v>
      </c>
      <c r="C346"/>
      <c r="D346" s="18">
        <v>4</v>
      </c>
      <c r="F346" s="2">
        <v>1</v>
      </c>
      <c r="G346" s="11">
        <f t="shared" si="10"/>
        <v>4</v>
      </c>
      <c r="H346" s="11">
        <f>SUM(G343:G346)</f>
        <v>70</v>
      </c>
      <c r="I346"/>
      <c r="J346" s="4">
        <f t="shared" si="11"/>
        <v>0.8</v>
      </c>
      <c r="K346" s="4">
        <f>H346/74</f>
        <v>0.94594594594594594</v>
      </c>
      <c r="N346"/>
      <c r="Q346" s="18"/>
      <c r="U346" s="4"/>
      <c r="W346" s="4"/>
    </row>
    <row r="347" spans="1:23" x14ac:dyDescent="0.25">
      <c r="A347" s="2" t="s">
        <v>157</v>
      </c>
      <c r="B347" s="2">
        <v>2</v>
      </c>
      <c r="C347"/>
      <c r="D347" s="18">
        <v>6</v>
      </c>
      <c r="E347" s="11">
        <v>1</v>
      </c>
      <c r="F347" s="2">
        <v>1</v>
      </c>
      <c r="G347" s="11">
        <f t="shared" si="10"/>
        <v>7</v>
      </c>
      <c r="H347" s="2">
        <v>7</v>
      </c>
      <c r="I347" s="18"/>
      <c r="J347" s="4">
        <f t="shared" si="11"/>
        <v>0.875</v>
      </c>
      <c r="K347" s="4">
        <v>0.875</v>
      </c>
      <c r="N347"/>
      <c r="Q347" s="18"/>
      <c r="U347" s="4"/>
      <c r="W347" s="4"/>
    </row>
    <row r="348" spans="1:23" x14ac:dyDescent="0.25">
      <c r="A348" s="2" t="s">
        <v>158</v>
      </c>
      <c r="B348" s="2">
        <v>1</v>
      </c>
      <c r="C348"/>
      <c r="D348" s="18">
        <v>1</v>
      </c>
      <c r="E348" s="11">
        <v>2</v>
      </c>
      <c r="G348" s="11">
        <f t="shared" si="10"/>
        <v>3</v>
      </c>
      <c r="I348"/>
      <c r="J348" s="4">
        <f t="shared" si="11"/>
        <v>1</v>
      </c>
      <c r="N348"/>
      <c r="Q348" s="18"/>
      <c r="U348" s="4"/>
      <c r="W348" s="4"/>
    </row>
    <row r="349" spans="1:23" x14ac:dyDescent="0.25">
      <c r="A349" s="2" t="s">
        <v>158</v>
      </c>
      <c r="B349" s="2">
        <v>5</v>
      </c>
      <c r="C349"/>
      <c r="D349" s="2">
        <v>9</v>
      </c>
      <c r="E349" s="11">
        <v>8</v>
      </c>
      <c r="F349" s="2">
        <v>2</v>
      </c>
      <c r="G349" s="11">
        <f t="shared" si="10"/>
        <v>17</v>
      </c>
      <c r="H349" s="18"/>
      <c r="I349"/>
      <c r="J349" s="4">
        <f t="shared" si="11"/>
        <v>0.89473684210526316</v>
      </c>
      <c r="K349" s="19"/>
      <c r="N349"/>
      <c r="Q349" s="18"/>
      <c r="U349" s="4"/>
      <c r="W349" s="4"/>
    </row>
    <row r="350" spans="1:23" x14ac:dyDescent="0.25">
      <c r="A350" s="2" t="s">
        <v>158</v>
      </c>
      <c r="B350" s="2">
        <v>6</v>
      </c>
      <c r="C350"/>
      <c r="D350" s="2">
        <v>1</v>
      </c>
      <c r="E350" s="11">
        <v>2</v>
      </c>
      <c r="F350" s="2">
        <v>1</v>
      </c>
      <c r="G350" s="11">
        <f t="shared" si="10"/>
        <v>3</v>
      </c>
      <c r="J350" s="4">
        <f t="shared" si="11"/>
        <v>0.75</v>
      </c>
      <c r="U350" s="4"/>
      <c r="W350" s="4"/>
    </row>
    <row r="351" spans="1:23" x14ac:dyDescent="0.25">
      <c r="A351" s="2" t="s">
        <v>158</v>
      </c>
      <c r="B351" s="2">
        <v>9</v>
      </c>
      <c r="C351"/>
      <c r="D351" s="2">
        <v>1</v>
      </c>
      <c r="G351" s="11">
        <f t="shared" si="10"/>
        <v>1</v>
      </c>
      <c r="H351" s="11">
        <f>SUM(G348:G351)</f>
        <v>24</v>
      </c>
      <c r="J351" s="4">
        <f t="shared" si="11"/>
        <v>1</v>
      </c>
      <c r="K351" s="4">
        <f>H351/27</f>
        <v>0.88888888888888884</v>
      </c>
      <c r="U351" s="4"/>
      <c r="W351" s="4"/>
    </row>
    <row r="352" spans="1:23" x14ac:dyDescent="0.25">
      <c r="A352" s="2" t="s">
        <v>159</v>
      </c>
      <c r="B352" s="2">
        <v>2</v>
      </c>
      <c r="C352"/>
      <c r="D352" s="2">
        <v>11</v>
      </c>
      <c r="F352" s="2">
        <v>1</v>
      </c>
      <c r="G352" s="11">
        <f t="shared" si="10"/>
        <v>11</v>
      </c>
      <c r="J352" s="4">
        <f t="shared" si="11"/>
        <v>0.91666666666666663</v>
      </c>
      <c r="U352" s="4"/>
      <c r="W352" s="4"/>
    </row>
    <row r="353" spans="1:23" x14ac:dyDescent="0.25">
      <c r="A353" s="2" t="s">
        <v>159</v>
      </c>
      <c r="B353" s="2">
        <v>5</v>
      </c>
      <c r="C353"/>
      <c r="E353" s="11">
        <v>1</v>
      </c>
      <c r="G353" s="11">
        <f t="shared" si="10"/>
        <v>1</v>
      </c>
      <c r="J353" s="4">
        <f t="shared" si="11"/>
        <v>1</v>
      </c>
      <c r="U353" s="4"/>
      <c r="W353" s="4"/>
    </row>
    <row r="354" spans="1:23" x14ac:dyDescent="0.25">
      <c r="A354" s="2" t="s">
        <v>159</v>
      </c>
      <c r="B354" s="2">
        <v>6</v>
      </c>
      <c r="C354"/>
      <c r="D354" s="2">
        <v>4</v>
      </c>
      <c r="E354" s="11">
        <v>6</v>
      </c>
      <c r="F354" s="2">
        <v>2</v>
      </c>
      <c r="G354" s="11">
        <f t="shared" si="10"/>
        <v>10</v>
      </c>
      <c r="J354" s="4">
        <f t="shared" si="11"/>
        <v>0.83333333333333337</v>
      </c>
      <c r="U354" s="4"/>
      <c r="W354" s="4"/>
    </row>
    <row r="355" spans="1:23" x14ac:dyDescent="0.25">
      <c r="A355" s="2" t="s">
        <v>159</v>
      </c>
      <c r="B355" s="2">
        <v>7</v>
      </c>
      <c r="C355"/>
      <c r="D355" s="2">
        <v>2</v>
      </c>
      <c r="F355" s="2">
        <v>1</v>
      </c>
      <c r="G355" s="11">
        <f t="shared" si="10"/>
        <v>2</v>
      </c>
      <c r="H355" s="11">
        <f>SUM(G352:G355)</f>
        <v>24</v>
      </c>
      <c r="J355" s="4">
        <f t="shared" si="11"/>
        <v>0.66666666666666663</v>
      </c>
      <c r="K355" s="4">
        <f>H355/28</f>
        <v>0.8571428571428571</v>
      </c>
      <c r="U355" s="4"/>
      <c r="W355" s="4"/>
    </row>
    <row r="356" spans="1:23" x14ac:dyDescent="0.25">
      <c r="A356" s="2" t="s">
        <v>160</v>
      </c>
      <c r="B356" s="2">
        <v>2</v>
      </c>
      <c r="C356"/>
      <c r="D356" s="2">
        <v>40</v>
      </c>
      <c r="E356" s="11">
        <v>4</v>
      </c>
      <c r="F356" s="2">
        <v>3</v>
      </c>
      <c r="G356" s="11">
        <f t="shared" si="10"/>
        <v>44</v>
      </c>
      <c r="J356" s="4">
        <f t="shared" si="11"/>
        <v>0.93617021276595747</v>
      </c>
      <c r="U356" s="4"/>
      <c r="W356" s="4"/>
    </row>
    <row r="357" spans="1:23" x14ac:dyDescent="0.25">
      <c r="A357" s="2" t="s">
        <v>160</v>
      </c>
      <c r="B357" s="2">
        <v>3</v>
      </c>
      <c r="D357" s="2">
        <v>371</v>
      </c>
      <c r="E357" s="11">
        <v>18</v>
      </c>
      <c r="F357" s="2">
        <v>8</v>
      </c>
      <c r="G357" s="11">
        <f t="shared" si="10"/>
        <v>389</v>
      </c>
      <c r="J357" s="4">
        <f t="shared" si="11"/>
        <v>0.97984886649874059</v>
      </c>
      <c r="U357" s="4"/>
      <c r="W357" s="4"/>
    </row>
    <row r="358" spans="1:23" x14ac:dyDescent="0.25">
      <c r="A358" s="2" t="s">
        <v>160</v>
      </c>
      <c r="B358" s="2">
        <v>5</v>
      </c>
      <c r="D358" s="2">
        <v>34</v>
      </c>
      <c r="E358" s="11">
        <v>126</v>
      </c>
      <c r="F358" s="2">
        <v>19</v>
      </c>
      <c r="G358" s="11">
        <f t="shared" si="10"/>
        <v>160</v>
      </c>
      <c r="J358" s="4">
        <f t="shared" si="11"/>
        <v>0.8938547486033519</v>
      </c>
      <c r="U358" s="4"/>
      <c r="W358" s="4"/>
    </row>
    <row r="359" spans="1:23" x14ac:dyDescent="0.25">
      <c r="A359" s="2" t="s">
        <v>160</v>
      </c>
      <c r="B359" s="2">
        <v>6</v>
      </c>
      <c r="D359" s="2">
        <v>33</v>
      </c>
      <c r="E359" s="11">
        <v>71</v>
      </c>
      <c r="F359" s="2">
        <v>11</v>
      </c>
      <c r="G359" s="11">
        <f t="shared" si="10"/>
        <v>104</v>
      </c>
      <c r="J359" s="4">
        <f t="shared" si="11"/>
        <v>0.90434782608695652</v>
      </c>
      <c r="U359" s="4"/>
      <c r="W359" s="4"/>
    </row>
    <row r="360" spans="1:23" x14ac:dyDescent="0.25">
      <c r="A360" s="2" t="s">
        <v>160</v>
      </c>
      <c r="B360" s="2">
        <v>7</v>
      </c>
      <c r="D360" s="2">
        <v>14</v>
      </c>
      <c r="F360" s="2">
        <v>1</v>
      </c>
      <c r="G360" s="11">
        <f t="shared" si="10"/>
        <v>14</v>
      </c>
      <c r="J360" s="4">
        <f t="shared" si="11"/>
        <v>0.93333333333333335</v>
      </c>
      <c r="U360" s="4"/>
      <c r="W360" s="4"/>
    </row>
    <row r="361" spans="1:23" x14ac:dyDescent="0.25">
      <c r="A361" s="2" t="s">
        <v>160</v>
      </c>
      <c r="B361" s="2">
        <v>9</v>
      </c>
      <c r="F361" s="2">
        <v>1</v>
      </c>
      <c r="G361" s="11">
        <f t="shared" si="10"/>
        <v>0</v>
      </c>
      <c r="H361" s="11">
        <f>SUM(G356:G361)</f>
        <v>711</v>
      </c>
      <c r="J361" s="4">
        <f t="shared" si="11"/>
        <v>0</v>
      </c>
      <c r="K361" s="4">
        <f>H361/754</f>
        <v>0.94297082228116713</v>
      </c>
      <c r="U361" s="4"/>
      <c r="W361" s="4"/>
    </row>
    <row r="362" spans="1:23" x14ac:dyDescent="0.25">
      <c r="A362" s="2" t="s">
        <v>161</v>
      </c>
      <c r="B362" s="2">
        <v>4</v>
      </c>
      <c r="D362" s="2">
        <v>25</v>
      </c>
      <c r="E362" s="11">
        <v>25</v>
      </c>
      <c r="F362" s="2">
        <v>2</v>
      </c>
      <c r="G362" s="11">
        <f t="shared" si="10"/>
        <v>50</v>
      </c>
      <c r="J362" s="4">
        <f t="shared" si="11"/>
        <v>0.96153846153846156</v>
      </c>
      <c r="U362" s="4"/>
      <c r="W362" s="4"/>
    </row>
    <row r="363" spans="1:23" x14ac:dyDescent="0.25">
      <c r="A363" s="2" t="s">
        <v>161</v>
      </c>
      <c r="B363" s="2">
        <v>5</v>
      </c>
      <c r="D363" s="2">
        <v>1</v>
      </c>
      <c r="E363" s="11">
        <v>2</v>
      </c>
      <c r="G363" s="11">
        <f t="shared" si="10"/>
        <v>3</v>
      </c>
      <c r="H363" s="2">
        <v>53</v>
      </c>
      <c r="J363" s="4">
        <f t="shared" si="11"/>
        <v>1</v>
      </c>
      <c r="K363" s="4">
        <f>H363/55</f>
        <v>0.96363636363636362</v>
      </c>
      <c r="U363" s="4"/>
      <c r="W363" s="4"/>
    </row>
    <row r="364" spans="1:23" x14ac:dyDescent="0.25">
      <c r="A364" s="2" t="s">
        <v>162</v>
      </c>
      <c r="B364" s="2">
        <v>1</v>
      </c>
      <c r="D364" s="2">
        <v>6</v>
      </c>
      <c r="E364" s="11">
        <v>15</v>
      </c>
      <c r="F364" s="2">
        <v>3</v>
      </c>
      <c r="G364" s="11">
        <f t="shared" si="10"/>
        <v>21</v>
      </c>
      <c r="J364" s="4">
        <f t="shared" si="11"/>
        <v>0.875</v>
      </c>
      <c r="U364" s="4"/>
      <c r="W364" s="4"/>
    </row>
    <row r="365" spans="1:23" x14ac:dyDescent="0.25">
      <c r="A365" s="2" t="s">
        <v>162</v>
      </c>
      <c r="B365" s="2">
        <v>3</v>
      </c>
      <c r="D365" s="2">
        <v>170</v>
      </c>
      <c r="E365" s="11">
        <v>9</v>
      </c>
      <c r="F365" s="2">
        <v>4</v>
      </c>
      <c r="G365" s="11">
        <f t="shared" si="10"/>
        <v>179</v>
      </c>
      <c r="H365" s="2">
        <v>200</v>
      </c>
      <c r="J365" s="4">
        <f t="shared" si="11"/>
        <v>0.97814207650273222</v>
      </c>
      <c r="K365" s="4">
        <f>H365/207</f>
        <v>0.96618357487922701</v>
      </c>
      <c r="Q365" s="18"/>
      <c r="U365" s="4"/>
      <c r="W365" s="4"/>
    </row>
    <row r="366" spans="1:23" x14ac:dyDescent="0.25">
      <c r="A366" s="2" t="s">
        <v>163</v>
      </c>
      <c r="B366" s="2">
        <v>1</v>
      </c>
      <c r="D366" s="2">
        <v>8</v>
      </c>
      <c r="E366" s="11">
        <v>16</v>
      </c>
      <c r="F366" s="2">
        <v>2</v>
      </c>
      <c r="G366" s="11">
        <f t="shared" si="10"/>
        <v>24</v>
      </c>
      <c r="J366" s="4">
        <f t="shared" si="11"/>
        <v>0.92307692307692313</v>
      </c>
      <c r="U366" s="4"/>
      <c r="W366" s="4"/>
    </row>
    <row r="367" spans="1:23" x14ac:dyDescent="0.25">
      <c r="A367" s="2" t="s">
        <v>163</v>
      </c>
      <c r="B367" s="2">
        <v>3</v>
      </c>
      <c r="D367" s="2">
        <v>25</v>
      </c>
      <c r="E367" s="11">
        <v>1</v>
      </c>
      <c r="F367" s="2">
        <v>1</v>
      </c>
      <c r="G367" s="11">
        <f t="shared" si="10"/>
        <v>26</v>
      </c>
      <c r="J367" s="4">
        <f t="shared" si="11"/>
        <v>0.96296296296296291</v>
      </c>
      <c r="U367" s="4"/>
      <c r="W367" s="4"/>
    </row>
    <row r="368" spans="1:23" x14ac:dyDescent="0.25">
      <c r="A368" s="2" t="s">
        <v>163</v>
      </c>
      <c r="B368" s="2">
        <v>4</v>
      </c>
      <c r="D368" s="2">
        <v>1</v>
      </c>
      <c r="E368" s="11">
        <v>2</v>
      </c>
      <c r="F368" s="2">
        <v>1</v>
      </c>
      <c r="G368" s="11">
        <f t="shared" si="10"/>
        <v>3</v>
      </c>
      <c r="J368" s="4">
        <f t="shared" si="11"/>
        <v>0.75</v>
      </c>
      <c r="U368" s="4"/>
      <c r="W368" s="4"/>
    </row>
    <row r="369" spans="1:23" x14ac:dyDescent="0.25">
      <c r="A369" s="2" t="s">
        <v>163</v>
      </c>
      <c r="B369" s="2">
        <v>5</v>
      </c>
      <c r="D369" s="2">
        <v>6</v>
      </c>
      <c r="E369" s="11">
        <v>8</v>
      </c>
      <c r="F369" s="2">
        <v>2</v>
      </c>
      <c r="G369" s="11">
        <f t="shared" si="10"/>
        <v>14</v>
      </c>
      <c r="J369" s="4">
        <f t="shared" si="11"/>
        <v>0.875</v>
      </c>
      <c r="U369" s="4"/>
      <c r="W369" s="4"/>
    </row>
    <row r="370" spans="1:23" x14ac:dyDescent="0.25">
      <c r="A370" s="2" t="s">
        <v>163</v>
      </c>
      <c r="B370" s="2">
        <v>7</v>
      </c>
      <c r="D370" s="2">
        <v>7</v>
      </c>
      <c r="F370" s="2">
        <v>1</v>
      </c>
      <c r="G370" s="11">
        <f t="shared" si="10"/>
        <v>7</v>
      </c>
      <c r="H370" s="11">
        <f>SUM(G366:G370)</f>
        <v>74</v>
      </c>
      <c r="J370" s="4">
        <f t="shared" si="11"/>
        <v>0.875</v>
      </c>
      <c r="K370" s="4">
        <f>H370/81</f>
        <v>0.9135802469135802</v>
      </c>
      <c r="U370" s="4"/>
      <c r="W370" s="4"/>
    </row>
    <row r="371" spans="1:23" x14ac:dyDescent="0.25">
      <c r="A371" s="2" t="s">
        <v>164</v>
      </c>
      <c r="B371" s="2">
        <v>1</v>
      </c>
      <c r="D371" s="2">
        <v>3</v>
      </c>
      <c r="E371" s="11">
        <v>2</v>
      </c>
      <c r="G371" s="11">
        <f t="shared" si="10"/>
        <v>5</v>
      </c>
      <c r="J371" s="4">
        <f t="shared" si="11"/>
        <v>1</v>
      </c>
      <c r="U371" s="4"/>
      <c r="W371" s="4"/>
    </row>
    <row r="372" spans="1:23" x14ac:dyDescent="0.25">
      <c r="A372" s="2" t="s">
        <v>164</v>
      </c>
      <c r="B372" s="2">
        <v>3</v>
      </c>
      <c r="D372" s="2">
        <v>47</v>
      </c>
      <c r="E372" s="11">
        <v>3</v>
      </c>
      <c r="F372" s="2">
        <v>2</v>
      </c>
      <c r="G372" s="11">
        <f t="shared" si="10"/>
        <v>50</v>
      </c>
      <c r="J372" s="4">
        <f t="shared" si="11"/>
        <v>0.96153846153846156</v>
      </c>
      <c r="U372" s="4"/>
      <c r="W372" s="4"/>
    </row>
    <row r="373" spans="1:23" x14ac:dyDescent="0.25">
      <c r="A373" s="2" t="s">
        <v>164</v>
      </c>
      <c r="B373" s="2">
        <v>5</v>
      </c>
      <c r="D373" s="2">
        <v>9</v>
      </c>
      <c r="E373" s="11">
        <v>19</v>
      </c>
      <c r="F373" s="2">
        <v>2</v>
      </c>
      <c r="G373" s="11">
        <f t="shared" si="10"/>
        <v>28</v>
      </c>
      <c r="H373" s="11">
        <f>SUM(G371:G373)</f>
        <v>83</v>
      </c>
      <c r="J373" s="4">
        <f t="shared" si="11"/>
        <v>0.93333333333333335</v>
      </c>
      <c r="K373" s="4">
        <f>H373/87</f>
        <v>0.95402298850574707</v>
      </c>
      <c r="U373" s="4"/>
      <c r="W373" s="4"/>
    </row>
    <row r="374" spans="1:23" x14ac:dyDescent="0.25">
      <c r="A374" s="2" t="s">
        <v>165</v>
      </c>
      <c r="B374" s="2">
        <v>1</v>
      </c>
      <c r="E374" s="11">
        <v>5</v>
      </c>
      <c r="F374" s="2">
        <v>2</v>
      </c>
      <c r="G374" s="11">
        <f t="shared" si="10"/>
        <v>5</v>
      </c>
      <c r="J374" s="4">
        <f t="shared" si="11"/>
        <v>0.7142857142857143</v>
      </c>
      <c r="U374" s="4"/>
      <c r="W374" s="4"/>
    </row>
    <row r="375" spans="1:23" x14ac:dyDescent="0.25">
      <c r="A375" s="2" t="s">
        <v>165</v>
      </c>
      <c r="B375" s="2">
        <v>4</v>
      </c>
      <c r="D375" s="2">
        <v>21</v>
      </c>
      <c r="E375" s="11">
        <v>6</v>
      </c>
      <c r="F375" s="2">
        <v>3</v>
      </c>
      <c r="G375" s="11">
        <f t="shared" si="10"/>
        <v>27</v>
      </c>
      <c r="J375" s="4">
        <f t="shared" si="11"/>
        <v>0.9</v>
      </c>
      <c r="U375" s="4"/>
      <c r="W375" s="4"/>
    </row>
    <row r="376" spans="1:23" x14ac:dyDescent="0.25">
      <c r="A376" s="2" t="s">
        <v>165</v>
      </c>
      <c r="B376" s="2">
        <v>5</v>
      </c>
      <c r="D376" s="2">
        <v>1</v>
      </c>
      <c r="E376" s="11">
        <v>1</v>
      </c>
      <c r="F376" s="2">
        <v>1</v>
      </c>
      <c r="G376" s="11">
        <f t="shared" si="10"/>
        <v>2</v>
      </c>
      <c r="J376" s="4">
        <f t="shared" si="11"/>
        <v>0.66666666666666663</v>
      </c>
      <c r="U376" s="4"/>
      <c r="W376" s="4"/>
    </row>
    <row r="377" spans="1:23" x14ac:dyDescent="0.25">
      <c r="A377" s="2" t="s">
        <v>165</v>
      </c>
      <c r="B377" s="2">
        <v>6</v>
      </c>
      <c r="D377" s="2">
        <v>21</v>
      </c>
      <c r="E377" s="11">
        <v>57</v>
      </c>
      <c r="F377" s="2">
        <v>10</v>
      </c>
      <c r="G377" s="11">
        <f t="shared" si="10"/>
        <v>78</v>
      </c>
      <c r="J377" s="4">
        <f t="shared" si="11"/>
        <v>0.88636363636363635</v>
      </c>
      <c r="Q377" s="18"/>
      <c r="U377" s="4"/>
      <c r="W377" s="4"/>
    </row>
    <row r="378" spans="1:23" x14ac:dyDescent="0.25">
      <c r="A378" s="2" t="s">
        <v>165</v>
      </c>
      <c r="B378" s="2">
        <v>7</v>
      </c>
      <c r="D378" s="2">
        <v>1</v>
      </c>
      <c r="E378" s="11">
        <v>1</v>
      </c>
      <c r="F378" s="2">
        <v>1</v>
      </c>
      <c r="G378" s="11">
        <f t="shared" si="10"/>
        <v>2</v>
      </c>
      <c r="H378" s="11">
        <f>SUM(G374:G378)</f>
        <v>114</v>
      </c>
      <c r="J378" s="4">
        <f t="shared" si="11"/>
        <v>0.66666666666666663</v>
      </c>
      <c r="K378" s="4">
        <f>H378/131</f>
        <v>0.87022900763358779</v>
      </c>
      <c r="Q378" s="18"/>
      <c r="U378" s="4"/>
      <c r="W378" s="4"/>
    </row>
    <row r="379" spans="1:23" x14ac:dyDescent="0.25">
      <c r="A379" s="2" t="s">
        <v>166</v>
      </c>
      <c r="B379" s="2">
        <v>1</v>
      </c>
      <c r="D379" s="2">
        <v>1</v>
      </c>
      <c r="E379" s="11">
        <v>2</v>
      </c>
      <c r="F379" s="2">
        <v>1</v>
      </c>
      <c r="G379" s="11">
        <f t="shared" si="10"/>
        <v>3</v>
      </c>
      <c r="J379" s="4">
        <f t="shared" si="11"/>
        <v>0.75</v>
      </c>
      <c r="Q379" s="18"/>
      <c r="U379" s="4"/>
      <c r="W379" s="4"/>
    </row>
    <row r="380" spans="1:23" x14ac:dyDescent="0.25">
      <c r="A380" s="2" t="s">
        <v>166</v>
      </c>
      <c r="B380" s="2">
        <v>4</v>
      </c>
      <c r="D380" s="2">
        <v>36</v>
      </c>
      <c r="E380" s="11">
        <v>55</v>
      </c>
      <c r="F380" s="2">
        <v>2</v>
      </c>
      <c r="G380" s="11">
        <f t="shared" si="10"/>
        <v>91</v>
      </c>
      <c r="J380" s="4">
        <f t="shared" si="11"/>
        <v>0.978494623655914</v>
      </c>
      <c r="U380" s="4"/>
      <c r="W380" s="4"/>
    </row>
    <row r="381" spans="1:23" x14ac:dyDescent="0.25">
      <c r="A381" s="2" t="s">
        <v>166</v>
      </c>
      <c r="B381" s="2">
        <v>6</v>
      </c>
      <c r="D381" s="2">
        <v>74</v>
      </c>
      <c r="E381" s="11">
        <v>155</v>
      </c>
      <c r="F381" s="2">
        <v>23</v>
      </c>
      <c r="G381" s="11">
        <f t="shared" si="10"/>
        <v>229</v>
      </c>
      <c r="H381" s="11">
        <f>SUM(G379:G381)</f>
        <v>323</v>
      </c>
      <c r="J381" s="4">
        <f t="shared" si="11"/>
        <v>0.90873015873015872</v>
      </c>
      <c r="K381" s="4">
        <f>H381/349</f>
        <v>0.92550143266475648</v>
      </c>
      <c r="U381" s="4"/>
      <c r="W381" s="4"/>
    </row>
    <row r="382" spans="1:23" x14ac:dyDescent="0.25">
      <c r="A382" s="2" t="s">
        <v>167</v>
      </c>
      <c r="B382" s="2">
        <v>4</v>
      </c>
      <c r="D382" s="2">
        <v>1</v>
      </c>
      <c r="G382" s="11">
        <f t="shared" ref="G382:G445" si="12">D382+E382</f>
        <v>1</v>
      </c>
      <c r="J382" s="4">
        <f t="shared" si="11"/>
        <v>1</v>
      </c>
      <c r="U382" s="4"/>
      <c r="W382" s="4"/>
    </row>
    <row r="383" spans="1:23" x14ac:dyDescent="0.25">
      <c r="A383" s="2" t="s">
        <v>167</v>
      </c>
      <c r="B383" s="2">
        <v>7</v>
      </c>
      <c r="D383" s="2">
        <v>31</v>
      </c>
      <c r="E383" s="11">
        <v>1</v>
      </c>
      <c r="F383" s="2">
        <v>1</v>
      </c>
      <c r="G383" s="11">
        <f t="shared" si="12"/>
        <v>32</v>
      </c>
      <c r="J383" s="4">
        <f t="shared" si="11"/>
        <v>0.96969696969696972</v>
      </c>
      <c r="U383" s="4"/>
      <c r="W383" s="4"/>
    </row>
    <row r="384" spans="1:23" x14ac:dyDescent="0.25">
      <c r="A384" s="2" t="s">
        <v>167</v>
      </c>
      <c r="B384" s="2">
        <v>8</v>
      </c>
      <c r="D384" s="2">
        <v>2</v>
      </c>
      <c r="G384" s="11">
        <f t="shared" si="12"/>
        <v>2</v>
      </c>
      <c r="H384" s="11">
        <f>SUM(G382:G384)</f>
        <v>35</v>
      </c>
      <c r="J384" s="4">
        <f t="shared" si="11"/>
        <v>1</v>
      </c>
      <c r="K384" s="19">
        <f>H384/36</f>
        <v>0.97222222222222221</v>
      </c>
      <c r="U384" s="4"/>
      <c r="W384" s="4"/>
    </row>
    <row r="385" spans="1:23" x14ac:dyDescent="0.25">
      <c r="A385" s="2" t="s">
        <v>168</v>
      </c>
      <c r="B385" s="2">
        <v>7</v>
      </c>
      <c r="D385" s="2">
        <v>11</v>
      </c>
      <c r="F385" s="2">
        <v>1</v>
      </c>
      <c r="G385" s="11">
        <f t="shared" si="12"/>
        <v>11</v>
      </c>
      <c r="H385" s="2">
        <v>11</v>
      </c>
      <c r="J385" s="4">
        <f t="shared" si="11"/>
        <v>0.91666666666666663</v>
      </c>
      <c r="K385" s="19"/>
      <c r="U385" s="4"/>
      <c r="W385" s="4"/>
    </row>
    <row r="386" spans="1:23" x14ac:dyDescent="0.25">
      <c r="A386" s="2" t="s">
        <v>169</v>
      </c>
      <c r="B386" s="2">
        <v>9</v>
      </c>
      <c r="C386"/>
      <c r="F386" s="2">
        <v>1</v>
      </c>
      <c r="G386" s="11">
        <f t="shared" si="12"/>
        <v>0</v>
      </c>
      <c r="H386" s="2">
        <v>0</v>
      </c>
      <c r="I386"/>
      <c r="J386" s="4">
        <f t="shared" si="11"/>
        <v>0</v>
      </c>
      <c r="Q386" s="18"/>
      <c r="U386" s="4"/>
      <c r="W386" s="4"/>
    </row>
    <row r="387" spans="1:23" x14ac:dyDescent="0.25">
      <c r="A387" s="2" t="s">
        <v>170</v>
      </c>
      <c r="B387" s="2">
        <v>1</v>
      </c>
      <c r="C387"/>
      <c r="E387" s="11">
        <v>2</v>
      </c>
      <c r="G387" s="11">
        <f t="shared" si="12"/>
        <v>2</v>
      </c>
      <c r="I387"/>
      <c r="J387" s="4">
        <f t="shared" si="11"/>
        <v>1</v>
      </c>
      <c r="Q387" s="18"/>
      <c r="U387" s="4"/>
      <c r="W387" s="4"/>
    </row>
    <row r="388" spans="1:23" x14ac:dyDescent="0.25">
      <c r="A388" s="2" t="s">
        <v>170</v>
      </c>
      <c r="B388" s="2">
        <v>2</v>
      </c>
      <c r="C388"/>
      <c r="D388" s="2">
        <v>4</v>
      </c>
      <c r="G388" s="11">
        <f t="shared" si="12"/>
        <v>4</v>
      </c>
      <c r="I388" s="18"/>
      <c r="J388" s="4">
        <f t="shared" si="11"/>
        <v>1</v>
      </c>
      <c r="Q388" s="18"/>
      <c r="U388" s="4"/>
      <c r="W388" s="4"/>
    </row>
    <row r="389" spans="1:23" x14ac:dyDescent="0.25">
      <c r="A389" s="2" t="s">
        <v>170</v>
      </c>
      <c r="B389" s="2">
        <v>3</v>
      </c>
      <c r="C389"/>
      <c r="D389" s="2">
        <v>120</v>
      </c>
      <c r="E389" s="11">
        <v>8</v>
      </c>
      <c r="F389" s="2">
        <v>1</v>
      </c>
      <c r="G389" s="11">
        <f t="shared" si="12"/>
        <v>128</v>
      </c>
      <c r="I389"/>
      <c r="J389" s="4">
        <f t="shared" ref="J389:J452" si="13">(D389+E389)/(D389+E389+F389)</f>
        <v>0.99224806201550386</v>
      </c>
      <c r="Q389" s="18"/>
      <c r="U389" s="4"/>
      <c r="W389" s="4"/>
    </row>
    <row r="390" spans="1:23" x14ac:dyDescent="0.25">
      <c r="A390" s="2" t="s">
        <v>170</v>
      </c>
      <c r="B390" s="2">
        <v>4</v>
      </c>
      <c r="C390"/>
      <c r="D390" s="2">
        <v>54</v>
      </c>
      <c r="E390" s="11">
        <v>93</v>
      </c>
      <c r="F390" s="2">
        <v>15</v>
      </c>
      <c r="G390" s="11">
        <f t="shared" si="12"/>
        <v>147</v>
      </c>
      <c r="I390"/>
      <c r="J390" s="4">
        <f t="shared" si="13"/>
        <v>0.90740740740740744</v>
      </c>
      <c r="Q390" s="18"/>
      <c r="U390" s="4"/>
      <c r="W390" s="4"/>
    </row>
    <row r="391" spans="1:23" x14ac:dyDescent="0.25">
      <c r="A391" s="2" t="s">
        <v>170</v>
      </c>
      <c r="B391" s="2">
        <v>5</v>
      </c>
      <c r="D391" s="2">
        <v>5</v>
      </c>
      <c r="E391" s="11">
        <v>21</v>
      </c>
      <c r="F391" s="2">
        <v>2</v>
      </c>
      <c r="G391" s="11">
        <f t="shared" si="12"/>
        <v>26</v>
      </c>
      <c r="J391" s="4">
        <f t="shared" si="13"/>
        <v>0.9285714285714286</v>
      </c>
      <c r="U391" s="4"/>
      <c r="W391" s="4"/>
    </row>
    <row r="392" spans="1:23" x14ac:dyDescent="0.25">
      <c r="A392" s="2" t="s">
        <v>170</v>
      </c>
      <c r="B392" s="2">
        <v>6</v>
      </c>
      <c r="D392" s="2">
        <v>227</v>
      </c>
      <c r="E392" s="11">
        <v>463</v>
      </c>
      <c r="F392" s="2">
        <v>78</v>
      </c>
      <c r="G392" s="11">
        <f t="shared" si="12"/>
        <v>690</v>
      </c>
      <c r="J392" s="4">
        <f t="shared" si="13"/>
        <v>0.8984375</v>
      </c>
      <c r="U392" s="4"/>
      <c r="W392" s="4"/>
    </row>
    <row r="393" spans="1:23" x14ac:dyDescent="0.25">
      <c r="A393" s="2" t="s">
        <v>170</v>
      </c>
      <c r="B393" s="2">
        <v>7</v>
      </c>
      <c r="D393" s="2">
        <v>1</v>
      </c>
      <c r="G393" s="11">
        <f t="shared" si="12"/>
        <v>1</v>
      </c>
      <c r="J393" s="4">
        <f t="shared" si="13"/>
        <v>1</v>
      </c>
      <c r="U393" s="4"/>
      <c r="W393" s="4"/>
    </row>
    <row r="394" spans="1:23" x14ac:dyDescent="0.25">
      <c r="A394" s="2" t="s">
        <v>170</v>
      </c>
      <c r="B394" s="2">
        <v>8</v>
      </c>
      <c r="D394" s="2">
        <v>4</v>
      </c>
      <c r="G394" s="11">
        <f t="shared" si="12"/>
        <v>4</v>
      </c>
      <c r="J394" s="4">
        <f t="shared" si="13"/>
        <v>1</v>
      </c>
      <c r="U394" s="4"/>
      <c r="W394" s="4"/>
    </row>
    <row r="395" spans="1:23" x14ac:dyDescent="0.25">
      <c r="A395" s="2" t="s">
        <v>170</v>
      </c>
      <c r="B395" s="2">
        <v>9</v>
      </c>
      <c r="D395" s="2">
        <v>2</v>
      </c>
      <c r="E395" s="11">
        <v>1</v>
      </c>
      <c r="F395" s="2">
        <v>1</v>
      </c>
      <c r="G395" s="11">
        <f t="shared" si="12"/>
        <v>3</v>
      </c>
      <c r="H395" s="11">
        <f>SUM(G387:G395)</f>
        <v>1005</v>
      </c>
      <c r="J395" s="4">
        <f t="shared" si="13"/>
        <v>0.75</v>
      </c>
      <c r="K395" s="4">
        <f>H395/1102</f>
        <v>0.91197822141560803</v>
      </c>
      <c r="U395" s="4"/>
      <c r="W395" s="4"/>
    </row>
    <row r="396" spans="1:23" x14ac:dyDescent="0.25">
      <c r="A396" s="2" t="s">
        <v>171</v>
      </c>
      <c r="B396" s="2">
        <v>1</v>
      </c>
      <c r="D396" s="2">
        <v>52</v>
      </c>
      <c r="E396" s="11">
        <v>50</v>
      </c>
      <c r="F396" s="2">
        <v>7</v>
      </c>
      <c r="G396" s="11">
        <f t="shared" si="12"/>
        <v>102</v>
      </c>
      <c r="J396" s="4">
        <f t="shared" si="13"/>
        <v>0.93577981651376152</v>
      </c>
      <c r="U396" s="4"/>
      <c r="W396" s="4"/>
    </row>
    <row r="397" spans="1:23" x14ac:dyDescent="0.25">
      <c r="A397" s="2" t="s">
        <v>171</v>
      </c>
      <c r="B397" s="2">
        <v>2</v>
      </c>
      <c r="D397" s="2">
        <v>509</v>
      </c>
      <c r="E397" s="11">
        <v>46</v>
      </c>
      <c r="F397" s="2">
        <v>9</v>
      </c>
      <c r="G397" s="11">
        <f t="shared" si="12"/>
        <v>555</v>
      </c>
      <c r="J397" s="4">
        <f t="shared" si="13"/>
        <v>0.98404255319148937</v>
      </c>
      <c r="U397" s="4"/>
      <c r="W397" s="4"/>
    </row>
    <row r="398" spans="1:23" x14ac:dyDescent="0.25">
      <c r="A398" s="2" t="s">
        <v>171</v>
      </c>
      <c r="B398" s="2">
        <v>3</v>
      </c>
      <c r="D398" s="2">
        <v>627</v>
      </c>
      <c r="E398" s="11">
        <v>46</v>
      </c>
      <c r="F398" s="2">
        <v>6</v>
      </c>
      <c r="G398" s="11">
        <f t="shared" si="12"/>
        <v>673</v>
      </c>
      <c r="J398" s="4">
        <f t="shared" si="13"/>
        <v>0.99116347569955821</v>
      </c>
      <c r="U398" s="4"/>
      <c r="W398" s="4"/>
    </row>
    <row r="399" spans="1:23" x14ac:dyDescent="0.25">
      <c r="A399" s="2" t="s">
        <v>171</v>
      </c>
      <c r="B399" s="2">
        <v>7</v>
      </c>
      <c r="D399" s="2">
        <v>12</v>
      </c>
      <c r="G399" s="11">
        <f t="shared" si="12"/>
        <v>12</v>
      </c>
      <c r="J399" s="4">
        <f t="shared" si="13"/>
        <v>1</v>
      </c>
      <c r="U399" s="4"/>
      <c r="W399" s="4"/>
    </row>
    <row r="400" spans="1:23" x14ac:dyDescent="0.25">
      <c r="A400" s="2" t="s">
        <v>171</v>
      </c>
      <c r="B400" s="2">
        <v>8</v>
      </c>
      <c r="C400"/>
      <c r="D400" s="2">
        <v>8</v>
      </c>
      <c r="F400" s="2">
        <v>1</v>
      </c>
      <c r="G400" s="11">
        <f t="shared" si="12"/>
        <v>8</v>
      </c>
      <c r="I400"/>
      <c r="J400" s="4">
        <f t="shared" si="13"/>
        <v>0.88888888888888884</v>
      </c>
      <c r="M400"/>
      <c r="Q400" s="18"/>
      <c r="U400" s="4"/>
      <c r="W400" s="4"/>
    </row>
    <row r="401" spans="1:23" x14ac:dyDescent="0.25">
      <c r="A401" s="2" t="s">
        <v>171</v>
      </c>
      <c r="B401" s="2">
        <v>9</v>
      </c>
      <c r="C401"/>
      <c r="D401" s="2">
        <v>4</v>
      </c>
      <c r="E401" s="11">
        <v>1</v>
      </c>
      <c r="G401" s="11">
        <f t="shared" si="12"/>
        <v>5</v>
      </c>
      <c r="H401" s="11">
        <f>SUM(G396:G401)</f>
        <v>1355</v>
      </c>
      <c r="I401"/>
      <c r="J401" s="4">
        <f t="shared" si="13"/>
        <v>1</v>
      </c>
      <c r="K401" s="4">
        <f>H401/1378</f>
        <v>0.98330914368650213</v>
      </c>
      <c r="M401"/>
      <c r="Q401" s="18"/>
      <c r="U401" s="4"/>
      <c r="W401" s="4"/>
    </row>
    <row r="402" spans="1:23" x14ac:dyDescent="0.25">
      <c r="A402" s="2" t="s">
        <v>172</v>
      </c>
      <c r="B402" s="2">
        <v>3</v>
      </c>
      <c r="C402"/>
      <c r="D402" s="2">
        <v>7</v>
      </c>
      <c r="G402" s="11">
        <f t="shared" si="12"/>
        <v>7</v>
      </c>
      <c r="I402"/>
      <c r="J402" s="4">
        <f t="shared" si="13"/>
        <v>1</v>
      </c>
      <c r="M402"/>
      <c r="Q402" s="18"/>
      <c r="U402" s="4"/>
      <c r="W402" s="4"/>
    </row>
    <row r="403" spans="1:23" x14ac:dyDescent="0.25">
      <c r="A403" s="2" t="s">
        <v>172</v>
      </c>
      <c r="B403" s="2">
        <v>7</v>
      </c>
      <c r="C403"/>
      <c r="D403" s="2">
        <v>8</v>
      </c>
      <c r="E403" s="11">
        <v>1</v>
      </c>
      <c r="F403" s="2">
        <v>1</v>
      </c>
      <c r="G403" s="11">
        <f t="shared" si="12"/>
        <v>9</v>
      </c>
      <c r="H403" s="2">
        <v>16</v>
      </c>
      <c r="I403"/>
      <c r="J403" s="4">
        <f t="shared" si="13"/>
        <v>0.9</v>
      </c>
      <c r="K403" s="4">
        <f>H403/17</f>
        <v>0.94117647058823528</v>
      </c>
      <c r="M403"/>
      <c r="Q403" s="18"/>
      <c r="U403" s="4"/>
      <c r="W403" s="4"/>
    </row>
    <row r="404" spans="1:23" x14ac:dyDescent="0.25">
      <c r="A404" s="2" t="s">
        <v>173</v>
      </c>
      <c r="B404" s="2">
        <v>4</v>
      </c>
      <c r="C404"/>
      <c r="D404" s="2">
        <v>5</v>
      </c>
      <c r="E404" s="11">
        <v>11</v>
      </c>
      <c r="G404" s="11">
        <f t="shared" si="12"/>
        <v>16</v>
      </c>
      <c r="I404"/>
      <c r="J404" s="4">
        <f t="shared" si="13"/>
        <v>1</v>
      </c>
      <c r="M404"/>
      <c r="Q404" s="18"/>
      <c r="U404" s="4"/>
      <c r="W404" s="4"/>
    </row>
    <row r="405" spans="1:23" x14ac:dyDescent="0.25">
      <c r="A405" s="2" t="s">
        <v>173</v>
      </c>
      <c r="B405" s="2">
        <v>5</v>
      </c>
      <c r="D405" s="2">
        <v>93</v>
      </c>
      <c r="E405" s="11">
        <v>295</v>
      </c>
      <c r="F405" s="2">
        <v>35</v>
      </c>
      <c r="G405" s="11">
        <f t="shared" si="12"/>
        <v>388</v>
      </c>
      <c r="H405" s="11"/>
      <c r="J405" s="4">
        <f t="shared" si="13"/>
        <v>0.91725768321513002</v>
      </c>
      <c r="U405" s="4"/>
      <c r="W405" s="4"/>
    </row>
    <row r="406" spans="1:23" x14ac:dyDescent="0.25">
      <c r="A406" s="2" t="s">
        <v>173</v>
      </c>
      <c r="B406" s="2">
        <v>6</v>
      </c>
      <c r="E406" s="11">
        <v>1</v>
      </c>
      <c r="G406" s="11">
        <f t="shared" si="12"/>
        <v>1</v>
      </c>
      <c r="H406" s="11">
        <f>SUM(G404:G406)</f>
        <v>405</v>
      </c>
      <c r="J406" s="4">
        <f t="shared" si="13"/>
        <v>1</v>
      </c>
      <c r="K406" s="4">
        <f>H406/440</f>
        <v>0.92045454545454541</v>
      </c>
      <c r="U406" s="4"/>
      <c r="W406" s="4"/>
    </row>
    <row r="407" spans="1:23" x14ac:dyDescent="0.25">
      <c r="A407" s="2" t="s">
        <v>174</v>
      </c>
      <c r="B407" s="2">
        <v>1</v>
      </c>
      <c r="D407" s="2">
        <v>2</v>
      </c>
      <c r="E407" s="11">
        <v>1</v>
      </c>
      <c r="G407" s="11">
        <f t="shared" si="12"/>
        <v>3</v>
      </c>
      <c r="J407" s="4">
        <f t="shared" si="13"/>
        <v>1</v>
      </c>
      <c r="U407" s="4"/>
      <c r="W407" s="4"/>
    </row>
    <row r="408" spans="1:23" x14ac:dyDescent="0.25">
      <c r="A408" s="2" t="s">
        <v>174</v>
      </c>
      <c r="B408" s="2">
        <v>2</v>
      </c>
      <c r="C408"/>
      <c r="D408" s="2">
        <v>12</v>
      </c>
      <c r="E408" s="11">
        <v>1</v>
      </c>
      <c r="F408" s="2">
        <v>3</v>
      </c>
      <c r="G408" s="11">
        <f t="shared" si="12"/>
        <v>13</v>
      </c>
      <c r="I408" s="18"/>
      <c r="J408" s="4">
        <f t="shared" si="13"/>
        <v>0.8125</v>
      </c>
      <c r="K408" s="19"/>
      <c r="M408"/>
      <c r="Q408" s="18"/>
      <c r="U408" s="4"/>
      <c r="W408" s="4"/>
    </row>
    <row r="409" spans="1:23" x14ac:dyDescent="0.25">
      <c r="A409" s="2" t="s">
        <v>174</v>
      </c>
      <c r="B409" s="2">
        <v>9</v>
      </c>
      <c r="C409"/>
      <c r="D409" s="2">
        <v>3</v>
      </c>
      <c r="E409" s="11">
        <v>1</v>
      </c>
      <c r="G409" s="11">
        <f t="shared" si="12"/>
        <v>4</v>
      </c>
      <c r="H409" s="2">
        <v>20</v>
      </c>
      <c r="I409"/>
      <c r="J409" s="4">
        <f t="shared" si="13"/>
        <v>1</v>
      </c>
      <c r="K409" s="19">
        <f>H409/23</f>
        <v>0.86956521739130432</v>
      </c>
      <c r="M409"/>
      <c r="Q409" s="18"/>
      <c r="U409" s="4"/>
      <c r="W409" s="4"/>
    </row>
    <row r="410" spans="1:23" x14ac:dyDescent="0.25">
      <c r="A410" s="2" t="s">
        <v>175</v>
      </c>
      <c r="B410" s="2">
        <v>7</v>
      </c>
      <c r="C410"/>
      <c r="D410" s="2">
        <v>5</v>
      </c>
      <c r="G410" s="11">
        <f t="shared" si="12"/>
        <v>5</v>
      </c>
      <c r="I410"/>
      <c r="J410" s="4">
        <f t="shared" si="13"/>
        <v>1</v>
      </c>
      <c r="K410" s="19"/>
      <c r="M410"/>
      <c r="Q410" s="18"/>
      <c r="U410" s="4"/>
      <c r="W410" s="4"/>
    </row>
    <row r="411" spans="1:23" x14ac:dyDescent="0.25">
      <c r="A411" s="2" t="s">
        <v>175</v>
      </c>
      <c r="B411" s="2">
        <v>8</v>
      </c>
      <c r="C411"/>
      <c r="D411" s="2">
        <v>6</v>
      </c>
      <c r="G411" s="11">
        <f t="shared" si="12"/>
        <v>6</v>
      </c>
      <c r="I411" s="18"/>
      <c r="J411" s="4">
        <f t="shared" si="13"/>
        <v>1</v>
      </c>
      <c r="K411" s="19"/>
      <c r="M411"/>
      <c r="Q411" s="18"/>
      <c r="U411" s="4"/>
      <c r="W411" s="4"/>
    </row>
    <row r="412" spans="1:23" x14ac:dyDescent="0.25">
      <c r="A412" s="2" t="s">
        <v>175</v>
      </c>
      <c r="B412" s="2">
        <v>9</v>
      </c>
      <c r="C412"/>
      <c r="D412" s="2">
        <v>1</v>
      </c>
      <c r="G412" s="11">
        <f t="shared" si="12"/>
        <v>1</v>
      </c>
      <c r="H412" s="2">
        <v>10</v>
      </c>
      <c r="I412" s="18"/>
      <c r="J412" s="4">
        <f t="shared" si="13"/>
        <v>1</v>
      </c>
      <c r="K412" s="19">
        <f>H412/10</f>
        <v>1</v>
      </c>
      <c r="M412"/>
      <c r="Q412" s="18"/>
      <c r="U412" s="4"/>
      <c r="W412" s="4"/>
    </row>
    <row r="413" spans="1:23" x14ac:dyDescent="0.25">
      <c r="A413" s="2" t="s">
        <v>176</v>
      </c>
      <c r="B413" s="2">
        <v>6</v>
      </c>
      <c r="C413"/>
      <c r="D413" s="2">
        <v>18</v>
      </c>
      <c r="E413" s="11">
        <v>31</v>
      </c>
      <c r="F413" s="2">
        <v>9</v>
      </c>
      <c r="G413" s="11">
        <f t="shared" si="12"/>
        <v>49</v>
      </c>
      <c r="J413" s="4">
        <f t="shared" si="13"/>
        <v>0.84482758620689657</v>
      </c>
      <c r="U413" s="4"/>
      <c r="W413" s="4"/>
    </row>
    <row r="414" spans="1:23" x14ac:dyDescent="0.25">
      <c r="A414" s="2" t="s">
        <v>176</v>
      </c>
      <c r="B414" s="2">
        <v>7</v>
      </c>
      <c r="D414" s="2">
        <v>1</v>
      </c>
      <c r="G414" s="11">
        <f t="shared" si="12"/>
        <v>1</v>
      </c>
      <c r="H414" s="2">
        <v>50</v>
      </c>
      <c r="J414" s="4">
        <f t="shared" si="13"/>
        <v>1</v>
      </c>
      <c r="K414" s="19">
        <f>H414/59</f>
        <v>0.84745762711864403</v>
      </c>
      <c r="M414"/>
      <c r="U414" s="4"/>
      <c r="W414" s="4"/>
    </row>
    <row r="415" spans="1:23" x14ac:dyDescent="0.25">
      <c r="A415" s="2" t="s">
        <v>177</v>
      </c>
      <c r="B415" s="2">
        <v>7</v>
      </c>
      <c r="D415" s="2">
        <v>28</v>
      </c>
      <c r="E415" s="11">
        <v>1</v>
      </c>
      <c r="F415" s="2">
        <v>2</v>
      </c>
      <c r="G415" s="11">
        <f t="shared" si="12"/>
        <v>29</v>
      </c>
      <c r="J415" s="4">
        <f t="shared" si="13"/>
        <v>0.93548387096774188</v>
      </c>
      <c r="K415" s="19"/>
      <c r="M415"/>
      <c r="U415" s="4"/>
      <c r="W415" s="4"/>
    </row>
    <row r="416" spans="1:23" x14ac:dyDescent="0.25">
      <c r="A416" s="2" t="s">
        <v>177</v>
      </c>
      <c r="B416" s="2">
        <v>9</v>
      </c>
      <c r="D416" s="2">
        <v>1</v>
      </c>
      <c r="G416" s="11">
        <f t="shared" si="12"/>
        <v>1</v>
      </c>
      <c r="H416" s="11">
        <f>SUM(G415:G416)</f>
        <v>30</v>
      </c>
      <c r="J416" s="4">
        <f t="shared" si="13"/>
        <v>1</v>
      </c>
      <c r="K416" s="19">
        <f>H416/32</f>
        <v>0.9375</v>
      </c>
      <c r="M416"/>
      <c r="U416" s="4"/>
      <c r="W416" s="4"/>
    </row>
    <row r="417" spans="1:23" x14ac:dyDescent="0.25">
      <c r="A417" s="2" t="s">
        <v>178</v>
      </c>
      <c r="B417" s="2">
        <v>7</v>
      </c>
      <c r="D417" s="2">
        <v>1</v>
      </c>
      <c r="G417" s="11">
        <f t="shared" si="12"/>
        <v>1</v>
      </c>
      <c r="J417" s="4">
        <f t="shared" si="13"/>
        <v>1</v>
      </c>
      <c r="K417" s="19"/>
      <c r="M417"/>
      <c r="U417" s="4"/>
      <c r="W417" s="4"/>
    </row>
    <row r="418" spans="1:23" x14ac:dyDescent="0.25">
      <c r="A418" s="2" t="s">
        <v>178</v>
      </c>
      <c r="B418" s="2">
        <v>8</v>
      </c>
      <c r="D418" s="2">
        <v>17</v>
      </c>
      <c r="G418" s="11">
        <f t="shared" si="12"/>
        <v>17</v>
      </c>
      <c r="J418" s="4">
        <f t="shared" si="13"/>
        <v>1</v>
      </c>
      <c r="U418" s="4"/>
      <c r="W418" s="4"/>
    </row>
    <row r="419" spans="1:23" x14ac:dyDescent="0.25">
      <c r="A419" s="2" t="s">
        <v>178</v>
      </c>
      <c r="B419" s="2">
        <v>9</v>
      </c>
      <c r="C419"/>
      <c r="D419" s="2">
        <v>49</v>
      </c>
      <c r="E419" s="11">
        <v>3</v>
      </c>
      <c r="G419" s="11">
        <f t="shared" si="12"/>
        <v>52</v>
      </c>
      <c r="H419" s="20">
        <f>SUM(G417:G419)</f>
        <v>70</v>
      </c>
      <c r="J419" s="4">
        <f t="shared" si="13"/>
        <v>1</v>
      </c>
      <c r="K419" s="4">
        <f>H419/70</f>
        <v>1</v>
      </c>
      <c r="M419"/>
      <c r="N419"/>
      <c r="U419" s="4"/>
      <c r="W419" s="4"/>
    </row>
    <row r="420" spans="1:23" x14ac:dyDescent="0.25">
      <c r="A420" s="2" t="s">
        <v>179</v>
      </c>
      <c r="B420" s="2">
        <v>1</v>
      </c>
      <c r="C420"/>
      <c r="D420" s="2">
        <v>1</v>
      </c>
      <c r="E420" s="11">
        <v>2</v>
      </c>
      <c r="G420" s="11">
        <f t="shared" si="12"/>
        <v>3</v>
      </c>
      <c r="H420" s="18">
        <v>3</v>
      </c>
      <c r="J420" s="4">
        <f t="shared" si="13"/>
        <v>1</v>
      </c>
      <c r="M420"/>
      <c r="N420"/>
      <c r="U420" s="4"/>
      <c r="W420" s="4"/>
    </row>
    <row r="421" spans="1:23" x14ac:dyDescent="0.25">
      <c r="A421" s="2" t="s">
        <v>180</v>
      </c>
      <c r="B421" s="2">
        <v>4</v>
      </c>
      <c r="C421" s="18"/>
      <c r="D421" s="18">
        <v>12</v>
      </c>
      <c r="E421" s="11">
        <v>7</v>
      </c>
      <c r="F421" s="2">
        <v>2</v>
      </c>
      <c r="G421" s="11">
        <f t="shared" si="12"/>
        <v>19</v>
      </c>
      <c r="H421" s="18"/>
      <c r="I421"/>
      <c r="J421" s="4">
        <f t="shared" si="13"/>
        <v>0.90476190476190477</v>
      </c>
      <c r="K421" s="19"/>
      <c r="N421" s="18"/>
      <c r="O421" s="18"/>
      <c r="Q421" s="18"/>
      <c r="U421" s="4"/>
      <c r="W421" s="4"/>
    </row>
    <row r="422" spans="1:23" x14ac:dyDescent="0.25">
      <c r="A422" s="2" t="s">
        <v>180</v>
      </c>
      <c r="B422" s="2">
        <v>5</v>
      </c>
      <c r="C422" s="18"/>
      <c r="D422" s="18">
        <v>5</v>
      </c>
      <c r="E422" s="11">
        <v>4</v>
      </c>
      <c r="F422" s="2">
        <v>3</v>
      </c>
      <c r="G422" s="11">
        <f t="shared" si="12"/>
        <v>9</v>
      </c>
      <c r="H422" s="18"/>
      <c r="I422"/>
      <c r="J422" s="4">
        <f t="shared" si="13"/>
        <v>0.75</v>
      </c>
      <c r="K422" s="19"/>
      <c r="N422" s="18"/>
      <c r="O422" s="18"/>
      <c r="Q422" s="18"/>
      <c r="U422" s="4"/>
      <c r="W422" s="4"/>
    </row>
    <row r="423" spans="1:23" x14ac:dyDescent="0.25">
      <c r="A423" s="2" t="s">
        <v>180</v>
      </c>
      <c r="B423" s="2">
        <v>7</v>
      </c>
      <c r="C423" s="18"/>
      <c r="D423" s="18">
        <v>2</v>
      </c>
      <c r="F423" s="2">
        <v>1</v>
      </c>
      <c r="G423" s="11">
        <f t="shared" si="12"/>
        <v>2</v>
      </c>
      <c r="H423" s="18"/>
      <c r="I423"/>
      <c r="J423" s="4">
        <f t="shared" si="13"/>
        <v>0.66666666666666663</v>
      </c>
      <c r="K423" s="19"/>
      <c r="N423" s="18"/>
      <c r="O423" s="18"/>
      <c r="Q423" s="18"/>
      <c r="U423" s="4"/>
      <c r="W423" s="4"/>
    </row>
    <row r="424" spans="1:23" x14ac:dyDescent="0.25">
      <c r="A424" s="2" t="s">
        <v>180</v>
      </c>
      <c r="B424" s="2">
        <v>9</v>
      </c>
      <c r="C424" s="18"/>
      <c r="D424" s="18">
        <v>5</v>
      </c>
      <c r="F424" s="2">
        <v>1</v>
      </c>
      <c r="G424" s="11">
        <f t="shared" si="12"/>
        <v>5</v>
      </c>
      <c r="H424" s="20">
        <f>SUM(G421:G424)</f>
        <v>35</v>
      </c>
      <c r="I424"/>
      <c r="J424" s="4">
        <f t="shared" si="13"/>
        <v>0.83333333333333337</v>
      </c>
      <c r="K424" s="19">
        <f>H424/42</f>
        <v>0.83333333333333337</v>
      </c>
      <c r="N424" s="18"/>
      <c r="O424" s="18"/>
      <c r="Q424" s="18"/>
      <c r="U424" s="4"/>
      <c r="W424" s="4"/>
    </row>
    <row r="425" spans="1:23" x14ac:dyDescent="0.25">
      <c r="A425" s="2" t="s">
        <v>181</v>
      </c>
      <c r="B425" s="2">
        <v>2</v>
      </c>
      <c r="C425" s="18"/>
      <c r="D425" s="18">
        <v>101</v>
      </c>
      <c r="E425" s="11">
        <v>17</v>
      </c>
      <c r="F425" s="2">
        <v>10</v>
      </c>
      <c r="G425" s="11">
        <f t="shared" si="12"/>
        <v>118</v>
      </c>
      <c r="H425" s="18"/>
      <c r="I425" s="18"/>
      <c r="J425" s="4">
        <f t="shared" si="13"/>
        <v>0.921875</v>
      </c>
      <c r="K425" s="19"/>
      <c r="N425" s="18"/>
      <c r="O425" s="18"/>
      <c r="Q425" s="18"/>
      <c r="U425" s="4"/>
      <c r="W425" s="4"/>
    </row>
    <row r="426" spans="1:23" x14ac:dyDescent="0.25">
      <c r="A426" s="2" t="s">
        <v>181</v>
      </c>
      <c r="B426" s="2">
        <v>3</v>
      </c>
      <c r="D426" s="2">
        <v>557</v>
      </c>
      <c r="E426" s="11">
        <v>54</v>
      </c>
      <c r="F426" s="2">
        <v>8</v>
      </c>
      <c r="G426" s="11">
        <f t="shared" si="12"/>
        <v>611</v>
      </c>
      <c r="J426" s="4">
        <f t="shared" si="13"/>
        <v>0.98707592891760909</v>
      </c>
      <c r="U426" s="4"/>
      <c r="W426" s="4"/>
    </row>
    <row r="427" spans="1:23" x14ac:dyDescent="0.25">
      <c r="A427" s="2" t="s">
        <v>181</v>
      </c>
      <c r="B427" s="2">
        <v>5</v>
      </c>
      <c r="C427"/>
      <c r="D427" s="2">
        <v>16</v>
      </c>
      <c r="E427" s="11">
        <v>33</v>
      </c>
      <c r="F427" s="2">
        <v>2</v>
      </c>
      <c r="G427" s="11">
        <f t="shared" si="12"/>
        <v>49</v>
      </c>
      <c r="H427" s="11">
        <f>SUM(G425:G427)</f>
        <v>778</v>
      </c>
      <c r="I427"/>
      <c r="J427" s="4">
        <f t="shared" si="13"/>
        <v>0.96078431372549022</v>
      </c>
      <c r="K427" s="19">
        <f>H427/798</f>
        <v>0.97493734335839599</v>
      </c>
      <c r="U427" s="4"/>
      <c r="W427" s="4"/>
    </row>
    <row r="428" spans="1:23" x14ac:dyDescent="0.25">
      <c r="A428" s="2" t="s">
        <v>182</v>
      </c>
      <c r="B428" s="2">
        <v>9</v>
      </c>
      <c r="C428"/>
      <c r="D428" s="2">
        <v>5</v>
      </c>
      <c r="G428" s="11">
        <f t="shared" si="12"/>
        <v>5</v>
      </c>
      <c r="H428" s="2">
        <v>9</v>
      </c>
      <c r="I428"/>
      <c r="J428" s="4">
        <f t="shared" si="13"/>
        <v>1</v>
      </c>
      <c r="K428" s="19"/>
      <c r="U428" s="4"/>
      <c r="W428" s="4"/>
    </row>
    <row r="429" spans="1:23" x14ac:dyDescent="0.25">
      <c r="A429" s="2" t="s">
        <v>183</v>
      </c>
      <c r="B429" s="2">
        <v>2</v>
      </c>
      <c r="D429" s="2">
        <v>38</v>
      </c>
      <c r="E429" s="11">
        <v>3</v>
      </c>
      <c r="F429" s="2">
        <v>5</v>
      </c>
      <c r="G429" s="11">
        <f t="shared" si="12"/>
        <v>41</v>
      </c>
      <c r="I429" s="18"/>
      <c r="J429" s="4">
        <f t="shared" si="13"/>
        <v>0.89130434782608692</v>
      </c>
      <c r="K429" s="19"/>
      <c r="U429" s="4"/>
      <c r="W429" s="4"/>
    </row>
    <row r="430" spans="1:23" x14ac:dyDescent="0.25">
      <c r="A430" s="2" t="s">
        <v>183</v>
      </c>
      <c r="B430" s="2">
        <v>4</v>
      </c>
      <c r="C430"/>
      <c r="E430" s="11">
        <v>1</v>
      </c>
      <c r="F430" s="2">
        <v>2</v>
      </c>
      <c r="G430" s="11">
        <f t="shared" si="12"/>
        <v>1</v>
      </c>
      <c r="J430" s="4">
        <f t="shared" si="13"/>
        <v>0.33333333333333331</v>
      </c>
      <c r="U430" s="4"/>
      <c r="W430" s="4"/>
    </row>
    <row r="431" spans="1:23" x14ac:dyDescent="0.25">
      <c r="A431" s="2" t="s">
        <v>183</v>
      </c>
      <c r="B431" s="2">
        <v>7</v>
      </c>
      <c r="C431"/>
      <c r="D431" s="2">
        <v>8</v>
      </c>
      <c r="F431" s="2">
        <v>1</v>
      </c>
      <c r="G431" s="11">
        <f t="shared" si="12"/>
        <v>8</v>
      </c>
      <c r="J431" s="4">
        <f t="shared" si="13"/>
        <v>0.88888888888888884</v>
      </c>
      <c r="U431" s="4"/>
      <c r="W431" s="4"/>
    </row>
    <row r="432" spans="1:23" x14ac:dyDescent="0.25">
      <c r="A432" s="2" t="s">
        <v>183</v>
      </c>
      <c r="B432" s="2">
        <v>8</v>
      </c>
      <c r="C432"/>
      <c r="D432" s="2">
        <v>4</v>
      </c>
      <c r="E432" s="11">
        <v>1</v>
      </c>
      <c r="G432" s="11">
        <f t="shared" si="12"/>
        <v>5</v>
      </c>
      <c r="J432" s="4">
        <f t="shared" si="13"/>
        <v>1</v>
      </c>
      <c r="U432" s="4"/>
      <c r="W432" s="4"/>
    </row>
    <row r="433" spans="1:23" x14ac:dyDescent="0.25">
      <c r="A433" s="2" t="s">
        <v>183</v>
      </c>
      <c r="B433" s="2">
        <v>9</v>
      </c>
      <c r="C433"/>
      <c r="D433" s="2">
        <v>36</v>
      </c>
      <c r="E433" s="11">
        <v>6</v>
      </c>
      <c r="F433" s="2">
        <v>4</v>
      </c>
      <c r="G433" s="11">
        <f t="shared" si="12"/>
        <v>42</v>
      </c>
      <c r="H433" s="11">
        <f>SUM(G429:G433)</f>
        <v>97</v>
      </c>
      <c r="J433" s="4">
        <f t="shared" si="13"/>
        <v>0.91304347826086951</v>
      </c>
      <c r="K433" s="4">
        <f>H433/109</f>
        <v>0.88990825688073394</v>
      </c>
      <c r="U433" s="4"/>
      <c r="W433" s="4"/>
    </row>
    <row r="434" spans="1:23" x14ac:dyDescent="0.25">
      <c r="A434" s="2" t="s">
        <v>184</v>
      </c>
      <c r="B434" s="2">
        <v>7</v>
      </c>
      <c r="C434"/>
      <c r="D434" s="2">
        <v>15</v>
      </c>
      <c r="E434" s="11">
        <v>2</v>
      </c>
      <c r="F434" s="2">
        <v>3</v>
      </c>
      <c r="G434" s="11">
        <f t="shared" si="12"/>
        <v>17</v>
      </c>
      <c r="J434" s="4">
        <f t="shared" si="13"/>
        <v>0.85</v>
      </c>
      <c r="U434" s="4"/>
      <c r="W434" s="4"/>
    </row>
    <row r="435" spans="1:23" x14ac:dyDescent="0.25">
      <c r="A435" s="2" t="s">
        <v>184</v>
      </c>
      <c r="B435" s="2">
        <v>8</v>
      </c>
      <c r="C435"/>
      <c r="D435" s="2">
        <v>3</v>
      </c>
      <c r="G435" s="11">
        <f t="shared" si="12"/>
        <v>3</v>
      </c>
      <c r="H435" s="2">
        <v>20</v>
      </c>
      <c r="J435" s="4">
        <f t="shared" si="13"/>
        <v>1</v>
      </c>
      <c r="K435" s="4">
        <f>H435/23</f>
        <v>0.86956521739130432</v>
      </c>
      <c r="U435" s="4"/>
      <c r="W435" s="4"/>
    </row>
    <row r="436" spans="1:23" x14ac:dyDescent="0.25">
      <c r="A436" s="2" t="s">
        <v>185</v>
      </c>
      <c r="B436" s="2">
        <v>7</v>
      </c>
      <c r="C436"/>
      <c r="D436" s="2">
        <v>2</v>
      </c>
      <c r="F436" s="2">
        <v>1</v>
      </c>
      <c r="G436" s="11">
        <f t="shared" si="12"/>
        <v>2</v>
      </c>
      <c r="J436" s="4">
        <f t="shared" si="13"/>
        <v>0.66666666666666663</v>
      </c>
      <c r="U436" s="4"/>
      <c r="W436" s="4"/>
    </row>
    <row r="437" spans="1:23" x14ac:dyDescent="0.25">
      <c r="A437" s="2" t="s">
        <v>185</v>
      </c>
      <c r="B437" s="2">
        <v>8</v>
      </c>
      <c r="D437" s="2">
        <v>1</v>
      </c>
      <c r="G437" s="11">
        <f t="shared" si="12"/>
        <v>1</v>
      </c>
      <c r="I437"/>
      <c r="J437" s="4">
        <f t="shared" si="13"/>
        <v>1</v>
      </c>
      <c r="M437"/>
      <c r="Q437" s="18"/>
      <c r="U437" s="4"/>
      <c r="W437" s="4"/>
    </row>
    <row r="438" spans="1:23" x14ac:dyDescent="0.25">
      <c r="A438" s="2" t="s">
        <v>185</v>
      </c>
      <c r="B438" s="2">
        <v>9</v>
      </c>
      <c r="C438"/>
      <c r="D438" s="2">
        <v>7</v>
      </c>
      <c r="E438" s="11">
        <v>1</v>
      </c>
      <c r="F438" s="2">
        <v>1</v>
      </c>
      <c r="G438" s="11">
        <f t="shared" si="12"/>
        <v>8</v>
      </c>
      <c r="H438" s="2">
        <v>11</v>
      </c>
      <c r="J438" s="4">
        <f t="shared" si="13"/>
        <v>0.88888888888888884</v>
      </c>
      <c r="K438" s="19">
        <f>H438/13</f>
        <v>0.84615384615384615</v>
      </c>
      <c r="U438" s="4"/>
      <c r="W438" s="4"/>
    </row>
    <row r="439" spans="1:23" x14ac:dyDescent="0.25">
      <c r="A439" s="2" t="s">
        <v>186</v>
      </c>
      <c r="B439" s="2">
        <v>1</v>
      </c>
      <c r="C439"/>
      <c r="D439" s="2">
        <v>3</v>
      </c>
      <c r="E439" s="11">
        <v>8</v>
      </c>
      <c r="F439" s="2">
        <v>1</v>
      </c>
      <c r="G439" s="11">
        <f t="shared" si="12"/>
        <v>11</v>
      </c>
      <c r="J439" s="4">
        <f t="shared" si="13"/>
        <v>0.91666666666666663</v>
      </c>
      <c r="K439" s="19"/>
      <c r="U439" s="4"/>
      <c r="W439" s="4"/>
    </row>
    <row r="440" spans="1:23" x14ac:dyDescent="0.25">
      <c r="A440" s="2" t="s">
        <v>186</v>
      </c>
      <c r="B440" s="2">
        <v>3</v>
      </c>
      <c r="C440"/>
      <c r="D440" s="2">
        <v>22</v>
      </c>
      <c r="F440" s="2">
        <v>1</v>
      </c>
      <c r="G440" s="11">
        <f t="shared" si="12"/>
        <v>22</v>
      </c>
      <c r="J440" s="4">
        <f t="shared" si="13"/>
        <v>0.95652173913043481</v>
      </c>
      <c r="K440" s="19"/>
      <c r="U440" s="4"/>
      <c r="W440" s="4"/>
    </row>
    <row r="441" spans="1:23" x14ac:dyDescent="0.25">
      <c r="A441" s="2" t="s">
        <v>186</v>
      </c>
      <c r="B441" s="2">
        <v>7</v>
      </c>
      <c r="C441"/>
      <c r="D441" s="2">
        <v>12</v>
      </c>
      <c r="F441" s="2">
        <v>1</v>
      </c>
      <c r="G441" s="11">
        <f t="shared" si="12"/>
        <v>12</v>
      </c>
      <c r="J441" s="4">
        <f t="shared" si="13"/>
        <v>0.92307692307692313</v>
      </c>
      <c r="K441" s="19"/>
      <c r="U441" s="4"/>
      <c r="W441" s="4"/>
    </row>
    <row r="442" spans="1:23" x14ac:dyDescent="0.25">
      <c r="A442" s="2" t="s">
        <v>186</v>
      </c>
      <c r="B442" s="2">
        <v>8</v>
      </c>
      <c r="C442"/>
      <c r="D442" s="2">
        <v>4</v>
      </c>
      <c r="E442" s="11">
        <v>1</v>
      </c>
      <c r="G442" s="11">
        <f t="shared" si="12"/>
        <v>5</v>
      </c>
      <c r="J442" s="4">
        <f t="shared" si="13"/>
        <v>1</v>
      </c>
      <c r="K442" s="19"/>
      <c r="U442" s="4"/>
      <c r="W442" s="4"/>
    </row>
    <row r="443" spans="1:23" x14ac:dyDescent="0.25">
      <c r="A443" s="2" t="s">
        <v>186</v>
      </c>
      <c r="B443" s="2">
        <v>9</v>
      </c>
      <c r="C443"/>
      <c r="D443" s="2">
        <v>14</v>
      </c>
      <c r="E443" s="11">
        <v>1</v>
      </c>
      <c r="F443" s="2">
        <v>1</v>
      </c>
      <c r="G443" s="11">
        <f t="shared" si="12"/>
        <v>15</v>
      </c>
      <c r="H443" s="11">
        <f>SUM(G439:G443)</f>
        <v>65</v>
      </c>
      <c r="J443" s="4">
        <f t="shared" si="13"/>
        <v>0.9375</v>
      </c>
      <c r="K443" s="19">
        <f>H443/69</f>
        <v>0.94202898550724634</v>
      </c>
      <c r="U443" s="4"/>
      <c r="W443" s="4"/>
    </row>
    <row r="444" spans="1:23" x14ac:dyDescent="0.25">
      <c r="A444" s="2" t="s">
        <v>187</v>
      </c>
      <c r="B444" s="2">
        <v>1</v>
      </c>
      <c r="C444"/>
      <c r="D444" s="2">
        <v>2</v>
      </c>
      <c r="E444" s="11">
        <v>8</v>
      </c>
      <c r="F444" s="2">
        <v>1</v>
      </c>
      <c r="G444" s="11">
        <f t="shared" si="12"/>
        <v>10</v>
      </c>
      <c r="J444" s="4">
        <f t="shared" si="13"/>
        <v>0.90909090909090906</v>
      </c>
      <c r="K444" s="19"/>
      <c r="U444" s="4"/>
      <c r="W444" s="4"/>
    </row>
    <row r="445" spans="1:23" x14ac:dyDescent="0.25">
      <c r="A445" s="2" t="s">
        <v>187</v>
      </c>
      <c r="B445" s="2">
        <v>3</v>
      </c>
      <c r="D445" s="2">
        <v>130</v>
      </c>
      <c r="E445" s="11">
        <v>7</v>
      </c>
      <c r="F445" s="2">
        <v>8</v>
      </c>
      <c r="G445" s="11">
        <f t="shared" si="12"/>
        <v>137</v>
      </c>
      <c r="J445" s="4">
        <f t="shared" si="13"/>
        <v>0.94482758620689655</v>
      </c>
      <c r="U445" s="4"/>
      <c r="W445" s="4"/>
    </row>
    <row r="446" spans="1:23" x14ac:dyDescent="0.25">
      <c r="A446" s="2" t="s">
        <v>187</v>
      </c>
      <c r="B446" s="2">
        <v>7</v>
      </c>
      <c r="D446" s="2">
        <v>1</v>
      </c>
      <c r="G446" s="11">
        <f t="shared" ref="G446:G509" si="14">D446+E446</f>
        <v>1</v>
      </c>
      <c r="H446" s="11">
        <f>SUM(G444:G446)</f>
        <v>148</v>
      </c>
      <c r="J446" s="4">
        <f t="shared" si="13"/>
        <v>1</v>
      </c>
      <c r="K446" s="4">
        <f>H446/157</f>
        <v>0.9426751592356688</v>
      </c>
      <c r="U446" s="4"/>
      <c r="W446" s="4"/>
    </row>
    <row r="447" spans="1:23" x14ac:dyDescent="0.25">
      <c r="A447" s="2" t="s">
        <v>188</v>
      </c>
      <c r="B447" s="2">
        <v>2</v>
      </c>
      <c r="D447" s="2">
        <v>737</v>
      </c>
      <c r="E447" s="11">
        <v>104</v>
      </c>
      <c r="F447" s="2">
        <v>51</v>
      </c>
      <c r="G447" s="11">
        <f t="shared" si="14"/>
        <v>841</v>
      </c>
      <c r="J447" s="4">
        <f t="shared" si="13"/>
        <v>0.94282511210762332</v>
      </c>
      <c r="U447" s="4"/>
      <c r="W447" s="4"/>
    </row>
    <row r="448" spans="1:23" x14ac:dyDescent="0.25">
      <c r="A448" s="2" t="s">
        <v>188</v>
      </c>
      <c r="B448" s="2">
        <v>3</v>
      </c>
      <c r="D448" s="2">
        <v>106</v>
      </c>
      <c r="E448" s="11">
        <v>7</v>
      </c>
      <c r="F448" s="2">
        <v>2</v>
      </c>
      <c r="G448" s="11">
        <f t="shared" si="14"/>
        <v>113</v>
      </c>
      <c r="H448" s="11">
        <f>SUM(G447:G448)</f>
        <v>954</v>
      </c>
      <c r="J448" s="4">
        <f t="shared" si="13"/>
        <v>0.9826086956521739</v>
      </c>
      <c r="K448" s="4">
        <f>H448/1007</f>
        <v>0.94736842105263153</v>
      </c>
      <c r="U448" s="4"/>
      <c r="W448" s="4"/>
    </row>
    <row r="449" spans="1:23" x14ac:dyDescent="0.25">
      <c r="A449" s="2" t="s">
        <v>189</v>
      </c>
      <c r="B449" s="2">
        <v>1</v>
      </c>
      <c r="D449" s="2">
        <v>2</v>
      </c>
      <c r="E449" s="11">
        <v>1</v>
      </c>
      <c r="F449" s="2">
        <v>1</v>
      </c>
      <c r="G449" s="11">
        <f t="shared" si="14"/>
        <v>3</v>
      </c>
      <c r="J449" s="4">
        <f t="shared" si="13"/>
        <v>0.75</v>
      </c>
      <c r="U449" s="4"/>
      <c r="W449" s="4"/>
    </row>
    <row r="450" spans="1:23" x14ac:dyDescent="0.25">
      <c r="A450" s="2" t="s">
        <v>189</v>
      </c>
      <c r="B450" s="2">
        <v>3</v>
      </c>
      <c r="D450" s="2">
        <v>9</v>
      </c>
      <c r="E450" s="11">
        <v>1</v>
      </c>
      <c r="G450" s="11">
        <f t="shared" si="14"/>
        <v>10</v>
      </c>
      <c r="J450" s="4">
        <f t="shared" si="13"/>
        <v>1</v>
      </c>
      <c r="K450" s="19"/>
      <c r="U450" s="4"/>
      <c r="W450" s="4"/>
    </row>
    <row r="451" spans="1:23" x14ac:dyDescent="0.25">
      <c r="A451" s="2" t="s">
        <v>189</v>
      </c>
      <c r="B451" s="2">
        <v>7</v>
      </c>
      <c r="D451" s="2">
        <v>59</v>
      </c>
      <c r="E451" s="11">
        <v>2</v>
      </c>
      <c r="F451" s="2">
        <v>6</v>
      </c>
      <c r="G451" s="11">
        <f t="shared" si="14"/>
        <v>61</v>
      </c>
      <c r="J451" s="4">
        <f t="shared" si="13"/>
        <v>0.91044776119402981</v>
      </c>
      <c r="K451" s="19"/>
      <c r="U451" s="4"/>
      <c r="W451" s="4"/>
    </row>
    <row r="452" spans="1:23" x14ac:dyDescent="0.25">
      <c r="A452" s="2" t="s">
        <v>189</v>
      </c>
      <c r="B452" s="2">
        <v>8</v>
      </c>
      <c r="C452"/>
      <c r="D452" s="2">
        <v>22</v>
      </c>
      <c r="F452" s="2">
        <v>1</v>
      </c>
      <c r="G452" s="11">
        <f t="shared" si="14"/>
        <v>22</v>
      </c>
      <c r="J452" s="4">
        <f t="shared" si="13"/>
        <v>0.95652173913043481</v>
      </c>
      <c r="U452" s="4"/>
      <c r="W452" s="4"/>
    </row>
    <row r="453" spans="1:23" x14ac:dyDescent="0.25">
      <c r="A453" s="2" t="s">
        <v>189</v>
      </c>
      <c r="B453" s="2">
        <v>9</v>
      </c>
      <c r="C453"/>
      <c r="D453" s="2">
        <v>1</v>
      </c>
      <c r="G453" s="11">
        <f t="shared" si="14"/>
        <v>1</v>
      </c>
      <c r="H453" s="11">
        <f>SUM(G449:G453)</f>
        <v>97</v>
      </c>
      <c r="J453" s="4">
        <f t="shared" ref="J453:J516" si="15">(D453+E453)/(D453+E453+F453)</f>
        <v>1</v>
      </c>
      <c r="K453" s="4">
        <f>H453/105</f>
        <v>0.92380952380952386</v>
      </c>
      <c r="U453" s="4"/>
      <c r="W453" s="4"/>
    </row>
    <row r="454" spans="1:23" x14ac:dyDescent="0.25">
      <c r="A454" s="2" t="s">
        <v>190</v>
      </c>
      <c r="B454" s="2">
        <v>2</v>
      </c>
      <c r="C454"/>
      <c r="D454" s="2">
        <v>29</v>
      </c>
      <c r="E454" s="11">
        <v>1</v>
      </c>
      <c r="F454" s="2">
        <v>3</v>
      </c>
      <c r="G454" s="11">
        <f t="shared" si="14"/>
        <v>30</v>
      </c>
      <c r="J454" s="4">
        <f t="shared" si="15"/>
        <v>0.90909090909090906</v>
      </c>
      <c r="U454" s="4"/>
      <c r="W454" s="4"/>
    </row>
    <row r="455" spans="1:23" x14ac:dyDescent="0.25">
      <c r="A455" s="2" t="s">
        <v>190</v>
      </c>
      <c r="B455" s="2">
        <v>5</v>
      </c>
      <c r="C455"/>
      <c r="D455" s="2">
        <v>4</v>
      </c>
      <c r="E455" s="11">
        <v>11</v>
      </c>
      <c r="F455" s="2">
        <v>3</v>
      </c>
      <c r="G455" s="11">
        <f t="shared" si="14"/>
        <v>15</v>
      </c>
      <c r="J455" s="4">
        <f t="shared" si="15"/>
        <v>0.83333333333333337</v>
      </c>
      <c r="U455" s="4"/>
      <c r="W455" s="4"/>
    </row>
    <row r="456" spans="1:23" x14ac:dyDescent="0.25">
      <c r="A456" s="2" t="s">
        <v>190</v>
      </c>
      <c r="B456" s="2">
        <v>8</v>
      </c>
      <c r="D456" s="2">
        <v>22</v>
      </c>
      <c r="E456" s="11">
        <v>1</v>
      </c>
      <c r="F456" s="2">
        <v>3</v>
      </c>
      <c r="G456" s="11">
        <f t="shared" si="14"/>
        <v>23</v>
      </c>
      <c r="H456" s="11">
        <f>SUM(G454:G456)</f>
        <v>68</v>
      </c>
      <c r="I456"/>
      <c r="J456" s="4">
        <f t="shared" si="15"/>
        <v>0.88461538461538458</v>
      </c>
      <c r="K456" s="4">
        <f>H456/77</f>
        <v>0.88311688311688308</v>
      </c>
      <c r="Q456" s="18"/>
      <c r="U456" s="4"/>
      <c r="W456" s="4"/>
    </row>
    <row r="457" spans="1:23" x14ac:dyDescent="0.25">
      <c r="A457" s="2" t="s">
        <v>191</v>
      </c>
      <c r="B457" s="2">
        <v>4</v>
      </c>
      <c r="D457" s="2">
        <v>1</v>
      </c>
      <c r="F457" s="2">
        <v>1</v>
      </c>
      <c r="G457" s="11">
        <f t="shared" si="14"/>
        <v>1</v>
      </c>
      <c r="I457"/>
      <c r="J457" s="4">
        <f t="shared" si="15"/>
        <v>0.5</v>
      </c>
      <c r="Q457" s="18"/>
      <c r="U457" s="4"/>
      <c r="W457" s="4"/>
    </row>
    <row r="458" spans="1:23" x14ac:dyDescent="0.25">
      <c r="A458" s="2" t="s">
        <v>191</v>
      </c>
      <c r="B458" s="2">
        <v>5</v>
      </c>
      <c r="D458" s="2">
        <v>1</v>
      </c>
      <c r="E458" s="11">
        <v>0.98823529411764699</v>
      </c>
      <c r="F458" s="2">
        <v>1</v>
      </c>
      <c r="G458" s="11">
        <f t="shared" si="14"/>
        <v>1.9882352941176471</v>
      </c>
      <c r="J458" s="4">
        <f t="shared" si="15"/>
        <v>0.66535433070866146</v>
      </c>
      <c r="U458" s="4"/>
      <c r="W458" s="4"/>
    </row>
    <row r="459" spans="1:23" x14ac:dyDescent="0.25">
      <c r="A459" s="2" t="s">
        <v>191</v>
      </c>
      <c r="B459" s="2">
        <v>9</v>
      </c>
      <c r="D459" s="2">
        <v>2</v>
      </c>
      <c r="G459" s="11">
        <f t="shared" si="14"/>
        <v>2</v>
      </c>
      <c r="H459" s="2">
        <v>5</v>
      </c>
      <c r="J459" s="4">
        <f t="shared" si="15"/>
        <v>1</v>
      </c>
      <c r="K459" s="4">
        <f>H459/7</f>
        <v>0.7142857142857143</v>
      </c>
      <c r="U459" s="4"/>
      <c r="W459" s="4"/>
    </row>
    <row r="460" spans="1:23" x14ac:dyDescent="0.25">
      <c r="A460" s="2" t="s">
        <v>192</v>
      </c>
      <c r="B460" s="2">
        <v>1</v>
      </c>
      <c r="D460" s="2">
        <v>9</v>
      </c>
      <c r="E460" s="11">
        <v>27</v>
      </c>
      <c r="F460" s="2">
        <v>2</v>
      </c>
      <c r="G460" s="11">
        <f t="shared" si="14"/>
        <v>36</v>
      </c>
      <c r="J460" s="4">
        <f t="shared" si="15"/>
        <v>0.94736842105263153</v>
      </c>
      <c r="U460" s="4"/>
      <c r="W460" s="4"/>
    </row>
    <row r="461" spans="1:23" x14ac:dyDescent="0.25">
      <c r="A461" s="2" t="s">
        <v>192</v>
      </c>
      <c r="B461" s="2">
        <v>2</v>
      </c>
      <c r="D461" s="2">
        <v>7</v>
      </c>
      <c r="E461" s="11">
        <v>1</v>
      </c>
      <c r="G461" s="11">
        <f t="shared" si="14"/>
        <v>8</v>
      </c>
      <c r="J461" s="4">
        <f t="shared" si="15"/>
        <v>1</v>
      </c>
      <c r="U461" s="4"/>
      <c r="W461" s="4"/>
    </row>
    <row r="462" spans="1:23" x14ac:dyDescent="0.25">
      <c r="A462" s="2" t="s">
        <v>192</v>
      </c>
      <c r="B462" s="2">
        <v>4</v>
      </c>
      <c r="D462" s="2">
        <v>28</v>
      </c>
      <c r="E462" s="11">
        <v>31</v>
      </c>
      <c r="F462" s="2">
        <v>4</v>
      </c>
      <c r="G462" s="11">
        <f t="shared" si="14"/>
        <v>59</v>
      </c>
      <c r="J462" s="4">
        <f t="shared" si="15"/>
        <v>0.93650793650793651</v>
      </c>
      <c r="U462" s="4"/>
      <c r="W462" s="4"/>
    </row>
    <row r="463" spans="1:23" x14ac:dyDescent="0.25">
      <c r="A463" s="2" t="s">
        <v>192</v>
      </c>
      <c r="B463" s="2">
        <v>5</v>
      </c>
      <c r="D463" s="2">
        <v>48</v>
      </c>
      <c r="E463" s="11">
        <v>176</v>
      </c>
      <c r="F463" s="2">
        <v>31</v>
      </c>
      <c r="G463" s="11">
        <f t="shared" si="14"/>
        <v>224</v>
      </c>
      <c r="J463" s="4">
        <f t="shared" si="15"/>
        <v>0.8784313725490196</v>
      </c>
      <c r="U463" s="4"/>
      <c r="W463" s="4"/>
    </row>
    <row r="464" spans="1:23" x14ac:dyDescent="0.25">
      <c r="A464" s="2" t="s">
        <v>192</v>
      </c>
      <c r="B464" s="2">
        <v>6</v>
      </c>
      <c r="D464" s="2">
        <v>18</v>
      </c>
      <c r="E464" s="11">
        <v>300</v>
      </c>
      <c r="F464" s="2">
        <v>57</v>
      </c>
      <c r="G464" s="11">
        <f t="shared" si="14"/>
        <v>318</v>
      </c>
      <c r="J464" s="4">
        <f t="shared" si="15"/>
        <v>0.84799999999999998</v>
      </c>
      <c r="U464" s="4"/>
      <c r="W464" s="4"/>
    </row>
    <row r="465" spans="1:23" x14ac:dyDescent="0.25">
      <c r="A465" s="2" t="s">
        <v>192</v>
      </c>
      <c r="B465" s="2">
        <v>7</v>
      </c>
      <c r="D465" s="2">
        <v>17</v>
      </c>
      <c r="G465" s="11">
        <f t="shared" si="14"/>
        <v>17</v>
      </c>
      <c r="J465" s="4">
        <f t="shared" si="15"/>
        <v>1</v>
      </c>
      <c r="U465" s="4"/>
      <c r="W465" s="4"/>
    </row>
    <row r="466" spans="1:23" x14ac:dyDescent="0.25">
      <c r="A466" s="2" t="s">
        <v>192</v>
      </c>
      <c r="B466" s="2">
        <v>8</v>
      </c>
      <c r="D466" s="2">
        <v>17</v>
      </c>
      <c r="F466" s="2">
        <v>2</v>
      </c>
      <c r="G466" s="11">
        <f t="shared" si="14"/>
        <v>17</v>
      </c>
      <c r="H466" s="11">
        <f>SUM(G460:G466)</f>
        <v>679</v>
      </c>
      <c r="J466" s="4">
        <f t="shared" si="15"/>
        <v>0.89473684210526316</v>
      </c>
      <c r="K466" s="4">
        <f>H466/775</f>
        <v>0.87612903225806449</v>
      </c>
      <c r="U466" s="4"/>
      <c r="W466" s="4"/>
    </row>
    <row r="467" spans="1:23" x14ac:dyDescent="0.25">
      <c r="A467" s="2" t="s">
        <v>193</v>
      </c>
      <c r="B467" s="2">
        <v>1</v>
      </c>
      <c r="D467" s="2">
        <v>3</v>
      </c>
      <c r="E467" s="11">
        <v>11</v>
      </c>
      <c r="G467" s="11">
        <f t="shared" si="14"/>
        <v>14</v>
      </c>
      <c r="J467" s="4">
        <f t="shared" si="15"/>
        <v>1</v>
      </c>
      <c r="U467" s="4"/>
      <c r="W467" s="4"/>
    </row>
    <row r="468" spans="1:23" x14ac:dyDescent="0.25">
      <c r="A468" s="2" t="s">
        <v>193</v>
      </c>
      <c r="B468" s="2">
        <v>2</v>
      </c>
      <c r="D468" s="2">
        <v>7</v>
      </c>
      <c r="E468" s="11">
        <v>3</v>
      </c>
      <c r="G468" s="11">
        <f t="shared" si="14"/>
        <v>10</v>
      </c>
      <c r="J468" s="4">
        <f t="shared" si="15"/>
        <v>1</v>
      </c>
      <c r="K468" s="19"/>
      <c r="U468" s="4"/>
      <c r="W468" s="4"/>
    </row>
    <row r="469" spans="1:23" x14ac:dyDescent="0.25">
      <c r="A469" s="2" t="s">
        <v>193</v>
      </c>
      <c r="B469" s="2">
        <v>6</v>
      </c>
      <c r="D469" s="2">
        <v>80</v>
      </c>
      <c r="E469" s="11">
        <v>137</v>
      </c>
      <c r="F469" s="2">
        <v>15</v>
      </c>
      <c r="G469" s="11">
        <f t="shared" si="14"/>
        <v>217</v>
      </c>
      <c r="H469" s="11">
        <f>SUM(G467:G469)</f>
        <v>241</v>
      </c>
      <c r="J469" s="4">
        <f t="shared" si="15"/>
        <v>0.93534482758620685</v>
      </c>
      <c r="K469" s="19">
        <f>H469/256</f>
        <v>0.94140625</v>
      </c>
      <c r="U469" s="4"/>
      <c r="W469" s="4"/>
    </row>
    <row r="470" spans="1:23" x14ac:dyDescent="0.25">
      <c r="A470" s="2" t="s">
        <v>194</v>
      </c>
      <c r="B470" s="2">
        <v>1</v>
      </c>
      <c r="C470"/>
      <c r="D470" s="2">
        <v>3</v>
      </c>
      <c r="E470" s="11">
        <v>1</v>
      </c>
      <c r="F470" s="2">
        <v>3</v>
      </c>
      <c r="G470" s="11">
        <f t="shared" si="14"/>
        <v>4</v>
      </c>
      <c r="I470"/>
      <c r="J470" s="4">
        <f t="shared" si="15"/>
        <v>0.5714285714285714</v>
      </c>
      <c r="K470" s="19"/>
      <c r="N470"/>
      <c r="U470" s="4"/>
      <c r="W470" s="4"/>
    </row>
    <row r="471" spans="1:23" x14ac:dyDescent="0.25">
      <c r="A471" s="2" t="s">
        <v>194</v>
      </c>
      <c r="B471" s="2">
        <v>7</v>
      </c>
      <c r="C471"/>
      <c r="D471" s="2">
        <v>1</v>
      </c>
      <c r="G471" s="11">
        <f t="shared" si="14"/>
        <v>1</v>
      </c>
      <c r="I471"/>
      <c r="J471" s="4">
        <f t="shared" si="15"/>
        <v>1</v>
      </c>
      <c r="K471" s="19"/>
      <c r="N471"/>
      <c r="U471" s="4"/>
      <c r="W471" s="4"/>
    </row>
    <row r="472" spans="1:23" x14ac:dyDescent="0.25">
      <c r="A472" s="2" t="s">
        <v>194</v>
      </c>
      <c r="B472" s="2">
        <v>8</v>
      </c>
      <c r="C472"/>
      <c r="D472" s="2">
        <v>2</v>
      </c>
      <c r="G472" s="11">
        <f t="shared" si="14"/>
        <v>2</v>
      </c>
      <c r="I472"/>
      <c r="J472" s="4">
        <f t="shared" si="15"/>
        <v>1</v>
      </c>
      <c r="K472" s="19"/>
      <c r="N472"/>
      <c r="U472" s="4"/>
      <c r="W472" s="4"/>
    </row>
    <row r="473" spans="1:23" x14ac:dyDescent="0.25">
      <c r="A473" s="2" t="s">
        <v>194</v>
      </c>
      <c r="B473" s="2">
        <v>9</v>
      </c>
      <c r="C473"/>
      <c r="D473" s="2">
        <v>1</v>
      </c>
      <c r="G473" s="11">
        <f t="shared" si="14"/>
        <v>1</v>
      </c>
      <c r="H473" s="2">
        <v>8</v>
      </c>
      <c r="I473"/>
      <c r="J473" s="4">
        <f t="shared" si="15"/>
        <v>1</v>
      </c>
      <c r="K473" s="19">
        <f>H473/11</f>
        <v>0.72727272727272729</v>
      </c>
      <c r="N473"/>
      <c r="U473" s="4"/>
      <c r="W473" s="4"/>
    </row>
    <row r="474" spans="1:23" x14ac:dyDescent="0.25">
      <c r="A474" s="2" t="s">
        <v>195</v>
      </c>
      <c r="B474" s="2">
        <v>2</v>
      </c>
      <c r="C474"/>
      <c r="D474" s="2">
        <v>2</v>
      </c>
      <c r="G474" s="11">
        <f t="shared" si="14"/>
        <v>2</v>
      </c>
      <c r="I474" s="18"/>
      <c r="J474" s="4">
        <f t="shared" si="15"/>
        <v>1</v>
      </c>
      <c r="K474" s="19"/>
      <c r="N474"/>
      <c r="U474" s="4"/>
      <c r="W474" s="4"/>
    </row>
    <row r="475" spans="1:23" x14ac:dyDescent="0.25">
      <c r="A475" s="2" t="s">
        <v>195</v>
      </c>
      <c r="B475" s="2">
        <v>3</v>
      </c>
      <c r="C475"/>
      <c r="D475" s="2">
        <v>9</v>
      </c>
      <c r="E475" s="11">
        <v>1</v>
      </c>
      <c r="G475" s="11">
        <f t="shared" si="14"/>
        <v>10</v>
      </c>
      <c r="I475"/>
      <c r="J475" s="4">
        <f t="shared" si="15"/>
        <v>1</v>
      </c>
      <c r="K475" s="19"/>
      <c r="N475"/>
      <c r="U475" s="4"/>
      <c r="W475" s="4"/>
    </row>
    <row r="476" spans="1:23" x14ac:dyDescent="0.25">
      <c r="A476" s="2" t="s">
        <v>195</v>
      </c>
      <c r="B476" s="2">
        <v>7</v>
      </c>
      <c r="C476"/>
      <c r="D476" s="2">
        <v>3</v>
      </c>
      <c r="G476" s="11">
        <f t="shared" si="14"/>
        <v>3</v>
      </c>
      <c r="I476"/>
      <c r="J476" s="4">
        <f t="shared" si="15"/>
        <v>1</v>
      </c>
      <c r="K476" s="19"/>
      <c r="N476"/>
      <c r="U476" s="4"/>
      <c r="W476" s="4"/>
    </row>
    <row r="477" spans="1:23" x14ac:dyDescent="0.25">
      <c r="A477" s="2" t="s">
        <v>195</v>
      </c>
      <c r="B477" s="2">
        <v>8</v>
      </c>
      <c r="C477"/>
      <c r="D477" s="2">
        <v>1</v>
      </c>
      <c r="G477" s="11">
        <f t="shared" si="14"/>
        <v>1</v>
      </c>
      <c r="I477"/>
      <c r="J477" s="4">
        <f t="shared" si="15"/>
        <v>1</v>
      </c>
      <c r="K477" s="19"/>
      <c r="N477"/>
      <c r="U477" s="4"/>
      <c r="W477" s="4"/>
    </row>
    <row r="478" spans="1:23" x14ac:dyDescent="0.25">
      <c r="A478" s="2" t="s">
        <v>195</v>
      </c>
      <c r="B478" s="2">
        <v>9</v>
      </c>
      <c r="D478" s="2">
        <v>1</v>
      </c>
      <c r="G478" s="11">
        <f t="shared" si="14"/>
        <v>1</v>
      </c>
      <c r="H478" s="2">
        <v>17</v>
      </c>
      <c r="J478" s="4">
        <f t="shared" si="15"/>
        <v>1</v>
      </c>
      <c r="K478" s="4">
        <f>H478/17</f>
        <v>1</v>
      </c>
      <c r="U478" s="4"/>
      <c r="W478" s="4"/>
    </row>
    <row r="479" spans="1:23" x14ac:dyDescent="0.25">
      <c r="A479" s="2" t="s">
        <v>196</v>
      </c>
      <c r="B479" s="2">
        <v>1</v>
      </c>
      <c r="E479" s="11">
        <v>21</v>
      </c>
      <c r="F479" s="2">
        <v>1</v>
      </c>
      <c r="G479" s="11">
        <f t="shared" si="14"/>
        <v>21</v>
      </c>
      <c r="J479" s="4">
        <f t="shared" si="15"/>
        <v>0.95454545454545459</v>
      </c>
      <c r="U479" s="4"/>
      <c r="W479" s="4"/>
    </row>
    <row r="480" spans="1:23" x14ac:dyDescent="0.25">
      <c r="A480" s="2" t="s">
        <v>196</v>
      </c>
      <c r="B480" s="2">
        <v>8</v>
      </c>
      <c r="D480" s="2">
        <v>26</v>
      </c>
      <c r="E480" s="11">
        <v>4</v>
      </c>
      <c r="F480" s="2">
        <v>2</v>
      </c>
      <c r="G480" s="11">
        <f t="shared" si="14"/>
        <v>30</v>
      </c>
      <c r="H480" s="2">
        <v>51</v>
      </c>
      <c r="J480" s="4">
        <f t="shared" si="15"/>
        <v>0.9375</v>
      </c>
      <c r="K480" s="4">
        <f>H480/54</f>
        <v>0.94444444444444442</v>
      </c>
      <c r="U480" s="4"/>
      <c r="W480" s="4"/>
    </row>
    <row r="481" spans="1:23" x14ac:dyDescent="0.25">
      <c r="A481" s="2" t="s">
        <v>197</v>
      </c>
      <c r="B481" s="2">
        <v>3</v>
      </c>
      <c r="D481" s="2">
        <v>15</v>
      </c>
      <c r="E481" s="11">
        <v>1</v>
      </c>
      <c r="F481" s="2">
        <v>2</v>
      </c>
      <c r="G481" s="11">
        <f t="shared" si="14"/>
        <v>16</v>
      </c>
      <c r="J481" s="4">
        <f t="shared" si="15"/>
        <v>0.88888888888888884</v>
      </c>
      <c r="U481" s="4"/>
      <c r="W481" s="4"/>
    </row>
    <row r="482" spans="1:23" x14ac:dyDescent="0.25">
      <c r="A482" s="2" t="s">
        <v>197</v>
      </c>
      <c r="B482" s="2">
        <v>7</v>
      </c>
      <c r="D482" s="2">
        <v>15</v>
      </c>
      <c r="F482" s="2">
        <v>1</v>
      </c>
      <c r="G482" s="11">
        <f t="shared" si="14"/>
        <v>15</v>
      </c>
      <c r="J482" s="4">
        <f t="shared" si="15"/>
        <v>0.9375</v>
      </c>
      <c r="U482" s="4"/>
      <c r="W482" s="4"/>
    </row>
    <row r="483" spans="1:23" x14ac:dyDescent="0.25">
      <c r="A483" s="2" t="s">
        <v>197</v>
      </c>
      <c r="B483" s="2">
        <v>9</v>
      </c>
      <c r="D483" s="2">
        <v>80</v>
      </c>
      <c r="E483" s="11">
        <v>6</v>
      </c>
      <c r="F483" s="2">
        <v>7</v>
      </c>
      <c r="G483" s="11">
        <f t="shared" si="14"/>
        <v>86</v>
      </c>
      <c r="H483" s="11">
        <f>SUM(G481:G483)</f>
        <v>117</v>
      </c>
      <c r="J483" s="4">
        <f t="shared" si="15"/>
        <v>0.92473118279569888</v>
      </c>
      <c r="K483" s="4">
        <f>H483/127</f>
        <v>0.92125984251968507</v>
      </c>
      <c r="U483" s="4"/>
      <c r="W483" s="4"/>
    </row>
    <row r="484" spans="1:23" x14ac:dyDescent="0.25">
      <c r="A484" s="2" t="s">
        <v>198</v>
      </c>
      <c r="B484" s="2">
        <v>1</v>
      </c>
      <c r="C484"/>
      <c r="D484" s="18">
        <v>1</v>
      </c>
      <c r="G484" s="11">
        <f t="shared" si="14"/>
        <v>1</v>
      </c>
      <c r="H484" s="2">
        <v>1</v>
      </c>
      <c r="I484"/>
      <c r="J484" s="4">
        <f t="shared" si="15"/>
        <v>1</v>
      </c>
      <c r="K484" s="19">
        <v>1</v>
      </c>
      <c r="M484"/>
      <c r="N484"/>
      <c r="Q484" s="18"/>
      <c r="U484" s="4"/>
      <c r="W484" s="4"/>
    </row>
    <row r="485" spans="1:23" x14ac:dyDescent="0.25">
      <c r="A485" s="2" t="s">
        <v>199</v>
      </c>
      <c r="B485" s="2">
        <v>5</v>
      </c>
      <c r="D485" s="2">
        <v>14</v>
      </c>
      <c r="E485" s="11">
        <v>62</v>
      </c>
      <c r="F485" s="2">
        <v>13</v>
      </c>
      <c r="G485" s="11">
        <f t="shared" si="14"/>
        <v>76</v>
      </c>
      <c r="J485" s="4">
        <f t="shared" si="15"/>
        <v>0.8539325842696629</v>
      </c>
      <c r="K485" s="19"/>
      <c r="U485" s="4"/>
      <c r="W485" s="4"/>
    </row>
    <row r="486" spans="1:23" x14ac:dyDescent="0.25">
      <c r="A486" s="2" t="s">
        <v>199</v>
      </c>
      <c r="B486" s="2">
        <v>7</v>
      </c>
      <c r="D486" s="2">
        <v>6</v>
      </c>
      <c r="G486" s="11">
        <f t="shared" si="14"/>
        <v>6</v>
      </c>
      <c r="J486" s="4">
        <f t="shared" si="15"/>
        <v>1</v>
      </c>
      <c r="K486" s="19"/>
      <c r="U486" s="4"/>
      <c r="W486" s="4"/>
    </row>
    <row r="487" spans="1:23" x14ac:dyDescent="0.25">
      <c r="A487" s="2" t="s">
        <v>199</v>
      </c>
      <c r="B487" s="2">
        <v>9</v>
      </c>
      <c r="D487" s="2">
        <v>7</v>
      </c>
      <c r="G487" s="11">
        <f t="shared" si="14"/>
        <v>7</v>
      </c>
      <c r="H487" s="11">
        <f>SUM(G485:G487)</f>
        <v>89</v>
      </c>
      <c r="J487" s="4">
        <f t="shared" si="15"/>
        <v>1</v>
      </c>
      <c r="K487" s="19">
        <f>H487/102</f>
        <v>0.87254901960784315</v>
      </c>
      <c r="U487" s="4"/>
      <c r="W487" s="4"/>
    </row>
    <row r="488" spans="1:23" x14ac:dyDescent="0.25">
      <c r="A488" s="2" t="s">
        <v>200</v>
      </c>
      <c r="B488" s="2">
        <v>1</v>
      </c>
      <c r="D488" s="2">
        <v>5</v>
      </c>
      <c r="E488" s="11">
        <v>2</v>
      </c>
      <c r="F488" s="2">
        <v>3</v>
      </c>
      <c r="G488" s="11">
        <f t="shared" si="14"/>
        <v>7</v>
      </c>
      <c r="J488" s="4">
        <f t="shared" si="15"/>
        <v>0.7</v>
      </c>
      <c r="K488" s="19"/>
      <c r="U488" s="4"/>
      <c r="W488" s="4"/>
    </row>
    <row r="489" spans="1:23" x14ac:dyDescent="0.25">
      <c r="A489" s="2" t="s">
        <v>200</v>
      </c>
      <c r="B489" s="2">
        <v>3</v>
      </c>
      <c r="D489" s="2">
        <v>45</v>
      </c>
      <c r="E489" s="11">
        <v>4</v>
      </c>
      <c r="F489" s="2">
        <v>4</v>
      </c>
      <c r="G489" s="11">
        <f t="shared" si="14"/>
        <v>49</v>
      </c>
      <c r="J489" s="4">
        <f t="shared" si="15"/>
        <v>0.92452830188679247</v>
      </c>
      <c r="K489" s="19"/>
      <c r="Q489" s="18"/>
      <c r="U489" s="4"/>
      <c r="W489" s="4"/>
    </row>
    <row r="490" spans="1:23" x14ac:dyDescent="0.25">
      <c r="A490" s="2" t="s">
        <v>200</v>
      </c>
      <c r="B490" s="2">
        <v>7</v>
      </c>
      <c r="D490" s="2">
        <v>7</v>
      </c>
      <c r="F490" s="2">
        <v>1</v>
      </c>
      <c r="G490" s="11">
        <f t="shared" si="14"/>
        <v>7</v>
      </c>
      <c r="J490" s="4">
        <f t="shared" si="15"/>
        <v>0.875</v>
      </c>
      <c r="K490" s="19"/>
      <c r="Q490" s="18"/>
      <c r="U490" s="4"/>
      <c r="W490" s="4"/>
    </row>
    <row r="491" spans="1:23" x14ac:dyDescent="0.25">
      <c r="A491" s="2" t="s">
        <v>200</v>
      </c>
      <c r="B491" s="2">
        <v>8</v>
      </c>
      <c r="C491"/>
      <c r="D491" s="2">
        <v>2</v>
      </c>
      <c r="G491" s="11">
        <f t="shared" si="14"/>
        <v>2</v>
      </c>
      <c r="H491" s="18"/>
      <c r="I491"/>
      <c r="J491" s="4">
        <f t="shared" si="15"/>
        <v>1</v>
      </c>
      <c r="K491" s="19"/>
      <c r="M491"/>
      <c r="N491"/>
      <c r="Q491" s="18"/>
      <c r="U491" s="4"/>
      <c r="W491" s="4"/>
    </row>
    <row r="492" spans="1:23" x14ac:dyDescent="0.25">
      <c r="A492" s="2" t="s">
        <v>200</v>
      </c>
      <c r="B492" s="2">
        <v>9</v>
      </c>
      <c r="C492"/>
      <c r="D492" s="2">
        <v>12</v>
      </c>
      <c r="E492" s="11">
        <v>1</v>
      </c>
      <c r="G492" s="11">
        <f t="shared" si="14"/>
        <v>13</v>
      </c>
      <c r="H492" s="20">
        <f>SUM(G488:G492)</f>
        <v>78</v>
      </c>
      <c r="I492"/>
      <c r="J492" s="4">
        <f t="shared" si="15"/>
        <v>1</v>
      </c>
      <c r="K492" s="19">
        <f>H492/86</f>
        <v>0.90697674418604646</v>
      </c>
      <c r="M492"/>
      <c r="N492"/>
      <c r="Q492" s="18"/>
      <c r="U492" s="4"/>
      <c r="W492" s="4"/>
    </row>
    <row r="493" spans="1:23" x14ac:dyDescent="0.25">
      <c r="A493" s="2" t="s">
        <v>201</v>
      </c>
      <c r="B493" s="2">
        <v>2</v>
      </c>
      <c r="C493"/>
      <c r="D493" s="2">
        <v>20</v>
      </c>
      <c r="E493" s="11">
        <v>4</v>
      </c>
      <c r="G493" s="11">
        <f t="shared" si="14"/>
        <v>24</v>
      </c>
      <c r="H493" s="18">
        <v>24</v>
      </c>
      <c r="I493" s="18"/>
      <c r="J493" s="4">
        <f t="shared" si="15"/>
        <v>1</v>
      </c>
      <c r="K493" s="19">
        <v>1</v>
      </c>
      <c r="M493"/>
      <c r="N493"/>
      <c r="Q493" s="18"/>
      <c r="U493" s="4"/>
      <c r="W493" s="4"/>
    </row>
    <row r="494" spans="1:23" x14ac:dyDescent="0.25">
      <c r="A494" s="2" t="s">
        <v>202</v>
      </c>
      <c r="B494" s="2">
        <v>9</v>
      </c>
      <c r="D494" s="2">
        <v>10</v>
      </c>
      <c r="G494" s="11">
        <f t="shared" si="14"/>
        <v>10</v>
      </c>
      <c r="H494" s="2">
        <v>10</v>
      </c>
      <c r="J494" s="4">
        <f t="shared" si="15"/>
        <v>1</v>
      </c>
      <c r="K494" s="4">
        <v>1</v>
      </c>
      <c r="U494" s="4"/>
      <c r="W494" s="4"/>
    </row>
    <row r="495" spans="1:23" x14ac:dyDescent="0.25">
      <c r="A495" s="2" t="s">
        <v>203</v>
      </c>
      <c r="B495" s="2">
        <v>1</v>
      </c>
      <c r="C495"/>
      <c r="D495" s="18"/>
      <c r="E495" s="11">
        <v>4</v>
      </c>
      <c r="G495" s="11">
        <f t="shared" si="14"/>
        <v>4</v>
      </c>
      <c r="H495" s="18"/>
      <c r="I495"/>
      <c r="J495" s="4">
        <f t="shared" si="15"/>
        <v>1</v>
      </c>
      <c r="M495"/>
      <c r="N495"/>
      <c r="O495"/>
      <c r="U495" s="4"/>
      <c r="W495" s="4"/>
    </row>
    <row r="496" spans="1:23" x14ac:dyDescent="0.25">
      <c r="A496" s="2" t="s">
        <v>203</v>
      </c>
      <c r="B496" s="2">
        <v>8</v>
      </c>
      <c r="C496"/>
      <c r="D496" s="18">
        <v>3</v>
      </c>
      <c r="G496" s="11">
        <f t="shared" si="14"/>
        <v>3</v>
      </c>
      <c r="H496" s="18"/>
      <c r="I496"/>
      <c r="J496" s="4">
        <f t="shared" si="15"/>
        <v>1</v>
      </c>
      <c r="M496"/>
      <c r="N496"/>
      <c r="O496"/>
      <c r="U496" s="4"/>
      <c r="W496" s="4"/>
    </row>
    <row r="497" spans="1:23" x14ac:dyDescent="0.25">
      <c r="A497" s="2" t="s">
        <v>203</v>
      </c>
      <c r="B497" s="2">
        <v>9</v>
      </c>
      <c r="C497"/>
      <c r="D497" s="18">
        <v>5</v>
      </c>
      <c r="G497" s="11">
        <f t="shared" si="14"/>
        <v>5</v>
      </c>
      <c r="H497" s="18">
        <v>12</v>
      </c>
      <c r="I497"/>
      <c r="J497" s="4">
        <f t="shared" si="15"/>
        <v>1</v>
      </c>
      <c r="K497" s="4">
        <f>H497/12</f>
        <v>1</v>
      </c>
      <c r="M497"/>
      <c r="N497"/>
      <c r="Q497" s="18"/>
      <c r="U497" s="4"/>
      <c r="W497" s="4"/>
    </row>
    <row r="498" spans="1:23" x14ac:dyDescent="0.25">
      <c r="A498" s="2" t="s">
        <v>204</v>
      </c>
      <c r="B498" s="2">
        <v>3</v>
      </c>
      <c r="C498"/>
      <c r="D498" s="18">
        <v>6</v>
      </c>
      <c r="E498" s="11">
        <v>2</v>
      </c>
      <c r="F498" s="2">
        <v>1</v>
      </c>
      <c r="G498" s="11">
        <f t="shared" si="14"/>
        <v>8</v>
      </c>
      <c r="H498" s="18"/>
      <c r="I498"/>
      <c r="J498" s="4">
        <f t="shared" si="15"/>
        <v>0.88888888888888884</v>
      </c>
      <c r="M498"/>
      <c r="N498"/>
      <c r="Q498" s="18"/>
      <c r="U498" s="4"/>
      <c r="W498" s="4"/>
    </row>
    <row r="499" spans="1:23" x14ac:dyDescent="0.25">
      <c r="A499" s="2" t="s">
        <v>204</v>
      </c>
      <c r="B499" s="2">
        <v>5</v>
      </c>
      <c r="C499"/>
      <c r="D499" s="18">
        <v>7</v>
      </c>
      <c r="E499" s="11">
        <v>13</v>
      </c>
      <c r="F499" s="2">
        <v>6</v>
      </c>
      <c r="G499" s="11">
        <f t="shared" si="14"/>
        <v>20</v>
      </c>
      <c r="H499" s="18"/>
      <c r="I499"/>
      <c r="J499" s="4">
        <f t="shared" si="15"/>
        <v>0.76923076923076927</v>
      </c>
      <c r="M499"/>
      <c r="N499"/>
      <c r="Q499" s="18"/>
      <c r="U499" s="4"/>
      <c r="W499" s="4"/>
    </row>
    <row r="500" spans="1:23" x14ac:dyDescent="0.25">
      <c r="A500" s="2" t="s">
        <v>204</v>
      </c>
      <c r="B500" s="2">
        <v>7</v>
      </c>
      <c r="C500"/>
      <c r="D500" s="18">
        <v>5</v>
      </c>
      <c r="E500" s="11">
        <v>1</v>
      </c>
      <c r="G500" s="11">
        <f t="shared" si="14"/>
        <v>6</v>
      </c>
      <c r="H500" s="18"/>
      <c r="I500"/>
      <c r="J500" s="4">
        <f t="shared" si="15"/>
        <v>1</v>
      </c>
      <c r="M500"/>
      <c r="N500"/>
      <c r="Q500" s="18"/>
      <c r="U500" s="4"/>
      <c r="W500" s="4"/>
    </row>
    <row r="501" spans="1:23" x14ac:dyDescent="0.25">
      <c r="A501" s="2" t="s">
        <v>204</v>
      </c>
      <c r="B501" s="2">
        <v>8</v>
      </c>
      <c r="C501" s="18"/>
      <c r="D501" s="2">
        <v>1</v>
      </c>
      <c r="G501" s="11">
        <f t="shared" si="14"/>
        <v>1</v>
      </c>
      <c r="J501" s="4">
        <f t="shared" si="15"/>
        <v>1</v>
      </c>
      <c r="U501" s="4"/>
      <c r="W501" s="4"/>
    </row>
    <row r="502" spans="1:23" x14ac:dyDescent="0.25">
      <c r="A502" s="2" t="s">
        <v>204</v>
      </c>
      <c r="B502" s="2">
        <v>9</v>
      </c>
      <c r="C502" s="18"/>
      <c r="D502" s="2">
        <v>3</v>
      </c>
      <c r="F502" s="2">
        <v>1</v>
      </c>
      <c r="G502" s="11">
        <f t="shared" si="14"/>
        <v>3</v>
      </c>
      <c r="H502" s="11">
        <f>SUM(G498:G502)</f>
        <v>38</v>
      </c>
      <c r="J502" s="4">
        <f t="shared" si="15"/>
        <v>0.75</v>
      </c>
      <c r="K502" s="4">
        <f>H502/46</f>
        <v>0.82608695652173914</v>
      </c>
      <c r="U502" s="4"/>
      <c r="W502" s="4"/>
    </row>
    <row r="503" spans="1:23" x14ac:dyDescent="0.25">
      <c r="A503" s="2" t="s">
        <v>205</v>
      </c>
      <c r="B503" s="2">
        <v>4</v>
      </c>
      <c r="C503" s="18"/>
      <c r="D503" s="2">
        <v>2</v>
      </c>
      <c r="F503" s="2">
        <v>5</v>
      </c>
      <c r="G503" s="11">
        <f t="shared" si="14"/>
        <v>2</v>
      </c>
      <c r="J503" s="4">
        <f t="shared" si="15"/>
        <v>0.2857142857142857</v>
      </c>
      <c r="U503" s="4"/>
      <c r="W503" s="4"/>
    </row>
    <row r="504" spans="1:23" x14ac:dyDescent="0.25">
      <c r="A504" s="2" t="s">
        <v>205</v>
      </c>
      <c r="B504" s="2">
        <v>7</v>
      </c>
      <c r="C504" s="18"/>
      <c r="D504" s="2">
        <v>4</v>
      </c>
      <c r="G504" s="11">
        <f t="shared" si="14"/>
        <v>4</v>
      </c>
      <c r="J504" s="4">
        <f t="shared" si="15"/>
        <v>1</v>
      </c>
      <c r="U504" s="4"/>
      <c r="W504" s="4"/>
    </row>
    <row r="505" spans="1:23" x14ac:dyDescent="0.25">
      <c r="A505" s="2" t="s">
        <v>205</v>
      </c>
      <c r="B505" s="2">
        <v>8</v>
      </c>
      <c r="D505" s="2">
        <v>6</v>
      </c>
      <c r="G505" s="11">
        <f t="shared" si="14"/>
        <v>6</v>
      </c>
      <c r="I505"/>
      <c r="J505" s="4">
        <f t="shared" si="15"/>
        <v>1</v>
      </c>
      <c r="K505" s="19"/>
      <c r="M505"/>
      <c r="Q505" s="18"/>
      <c r="U505" s="4"/>
      <c r="W505" s="4"/>
    </row>
    <row r="506" spans="1:23" x14ac:dyDescent="0.25">
      <c r="A506" s="2" t="s">
        <v>205</v>
      </c>
      <c r="B506" s="2">
        <v>9</v>
      </c>
      <c r="D506" s="2">
        <v>8</v>
      </c>
      <c r="F506" s="2">
        <v>1</v>
      </c>
      <c r="G506" s="11">
        <f t="shared" si="14"/>
        <v>8</v>
      </c>
      <c r="H506" s="11">
        <f>SUM(G503:G506)</f>
        <v>20</v>
      </c>
      <c r="I506"/>
      <c r="J506" s="4">
        <f t="shared" si="15"/>
        <v>0.88888888888888884</v>
      </c>
      <c r="K506" s="19">
        <f>H506/26</f>
        <v>0.76923076923076927</v>
      </c>
      <c r="M506"/>
      <c r="Q506" s="18"/>
      <c r="U506" s="4"/>
      <c r="W506" s="4"/>
    </row>
    <row r="507" spans="1:23" x14ac:dyDescent="0.25">
      <c r="A507" s="2" t="s">
        <v>206</v>
      </c>
      <c r="B507" s="2">
        <v>1</v>
      </c>
      <c r="D507" s="2">
        <v>1</v>
      </c>
      <c r="E507" s="11">
        <v>2</v>
      </c>
      <c r="G507" s="11">
        <f t="shared" si="14"/>
        <v>3</v>
      </c>
      <c r="I507"/>
      <c r="J507" s="4">
        <f t="shared" si="15"/>
        <v>1</v>
      </c>
      <c r="K507" s="19"/>
      <c r="M507"/>
      <c r="Q507" s="18"/>
      <c r="U507" s="4"/>
      <c r="W507" s="4"/>
    </row>
    <row r="508" spans="1:23" x14ac:dyDescent="0.25">
      <c r="A508" s="2" t="s">
        <v>206</v>
      </c>
      <c r="B508" s="2">
        <v>3</v>
      </c>
      <c r="D508" s="2">
        <v>40</v>
      </c>
      <c r="E508" s="11">
        <v>2</v>
      </c>
      <c r="G508" s="11">
        <f t="shared" si="14"/>
        <v>42</v>
      </c>
      <c r="J508" s="4">
        <f t="shared" si="15"/>
        <v>1</v>
      </c>
      <c r="U508" s="4"/>
      <c r="W508" s="4"/>
    </row>
    <row r="509" spans="1:23" x14ac:dyDescent="0.25">
      <c r="A509" s="2" t="s">
        <v>206</v>
      </c>
      <c r="B509" s="2">
        <v>4</v>
      </c>
      <c r="D509" s="2">
        <v>1</v>
      </c>
      <c r="E509" s="11">
        <v>2</v>
      </c>
      <c r="G509" s="11">
        <f t="shared" si="14"/>
        <v>3</v>
      </c>
      <c r="J509" s="4">
        <f t="shared" si="15"/>
        <v>1</v>
      </c>
      <c r="U509" s="4"/>
      <c r="W509" s="4"/>
    </row>
    <row r="510" spans="1:23" x14ac:dyDescent="0.25">
      <c r="A510" s="2" t="s">
        <v>206</v>
      </c>
      <c r="B510" s="2">
        <v>5</v>
      </c>
      <c r="D510" s="2">
        <v>22</v>
      </c>
      <c r="E510" s="11">
        <v>50</v>
      </c>
      <c r="F510" s="2">
        <v>8</v>
      </c>
      <c r="G510" s="11">
        <f t="shared" ref="G510:G573" si="16">D510+E510</f>
        <v>72</v>
      </c>
      <c r="J510" s="4">
        <f t="shared" si="15"/>
        <v>0.9</v>
      </c>
      <c r="U510" s="4"/>
      <c r="W510" s="4"/>
    </row>
    <row r="511" spans="1:23" x14ac:dyDescent="0.25">
      <c r="A511" s="2" t="s">
        <v>206</v>
      </c>
      <c r="B511" s="2">
        <v>6</v>
      </c>
      <c r="D511" s="2">
        <v>21</v>
      </c>
      <c r="E511" s="11">
        <v>35</v>
      </c>
      <c r="F511" s="2">
        <v>10</v>
      </c>
      <c r="G511" s="11">
        <f t="shared" si="16"/>
        <v>56</v>
      </c>
      <c r="J511" s="4">
        <f t="shared" si="15"/>
        <v>0.84848484848484851</v>
      </c>
      <c r="U511" s="4"/>
      <c r="W511" s="4"/>
    </row>
    <row r="512" spans="1:23" x14ac:dyDescent="0.25">
      <c r="A512" s="2" t="s">
        <v>206</v>
      </c>
      <c r="B512" s="2">
        <v>7</v>
      </c>
      <c r="D512" s="2">
        <v>26</v>
      </c>
      <c r="F512" s="2">
        <v>4</v>
      </c>
      <c r="G512" s="11">
        <f t="shared" si="16"/>
        <v>26</v>
      </c>
      <c r="J512" s="4">
        <f t="shared" si="15"/>
        <v>0.8666666666666667</v>
      </c>
      <c r="U512" s="4"/>
      <c r="W512" s="4"/>
    </row>
    <row r="513" spans="1:23" x14ac:dyDescent="0.25">
      <c r="A513" s="2" t="s">
        <v>206</v>
      </c>
      <c r="B513" s="2">
        <v>8</v>
      </c>
      <c r="D513" s="2">
        <v>43</v>
      </c>
      <c r="E513" s="11">
        <v>4</v>
      </c>
      <c r="F513" s="2">
        <v>2</v>
      </c>
      <c r="G513" s="11">
        <f t="shared" si="16"/>
        <v>47</v>
      </c>
      <c r="J513" s="4">
        <f t="shared" si="15"/>
        <v>0.95918367346938771</v>
      </c>
      <c r="U513" s="4"/>
      <c r="W513" s="4"/>
    </row>
    <row r="514" spans="1:23" x14ac:dyDescent="0.25">
      <c r="A514" s="2" t="s">
        <v>206</v>
      </c>
      <c r="B514" s="2">
        <v>9</v>
      </c>
      <c r="D514" s="2">
        <v>32</v>
      </c>
      <c r="E514" s="11">
        <v>3</v>
      </c>
      <c r="F514" s="2">
        <v>3</v>
      </c>
      <c r="G514" s="11">
        <f t="shared" si="16"/>
        <v>35</v>
      </c>
      <c r="H514" s="11">
        <f>SUM(G507:G514)</f>
        <v>284</v>
      </c>
      <c r="J514" s="4">
        <f t="shared" si="15"/>
        <v>0.92105263157894735</v>
      </c>
      <c r="K514" s="4">
        <f>H514/(284+27)</f>
        <v>0.91318327974276525</v>
      </c>
      <c r="U514" s="4"/>
      <c r="W514" s="4"/>
    </row>
    <row r="515" spans="1:23" x14ac:dyDescent="0.25">
      <c r="A515" s="2" t="s">
        <v>207</v>
      </c>
      <c r="B515" s="2">
        <v>1</v>
      </c>
      <c r="D515" s="2">
        <v>11</v>
      </c>
      <c r="E515" s="11">
        <v>15</v>
      </c>
      <c r="F515" s="2">
        <v>2</v>
      </c>
      <c r="G515" s="11">
        <f t="shared" si="16"/>
        <v>26</v>
      </c>
      <c r="J515" s="4">
        <f t="shared" si="15"/>
        <v>0.9285714285714286</v>
      </c>
      <c r="U515" s="4"/>
      <c r="W515" s="4"/>
    </row>
    <row r="516" spans="1:23" x14ac:dyDescent="0.25">
      <c r="A516" s="2" t="s">
        <v>207</v>
      </c>
      <c r="B516" s="2">
        <v>4</v>
      </c>
      <c r="F516" s="2">
        <v>3</v>
      </c>
      <c r="G516" s="11">
        <f t="shared" si="16"/>
        <v>0</v>
      </c>
      <c r="J516" s="4">
        <f t="shared" si="15"/>
        <v>0</v>
      </c>
      <c r="U516" s="4"/>
      <c r="W516" s="4"/>
    </row>
    <row r="517" spans="1:23" x14ac:dyDescent="0.25">
      <c r="A517" s="2" t="s">
        <v>207</v>
      </c>
      <c r="B517" s="2">
        <v>5</v>
      </c>
      <c r="E517" s="11">
        <v>6</v>
      </c>
      <c r="F517" s="2">
        <v>5</v>
      </c>
      <c r="G517" s="11">
        <f t="shared" si="16"/>
        <v>6</v>
      </c>
      <c r="J517" s="4">
        <f t="shared" ref="J517:J580" si="17">(D517+E517)/(D517+E517+F517)</f>
        <v>0.54545454545454541</v>
      </c>
      <c r="U517" s="4"/>
      <c r="W517" s="4"/>
    </row>
    <row r="518" spans="1:23" x14ac:dyDescent="0.25">
      <c r="A518" s="2" t="s">
        <v>207</v>
      </c>
      <c r="B518" s="2">
        <v>7</v>
      </c>
      <c r="D518" s="2">
        <v>4</v>
      </c>
      <c r="G518" s="11">
        <f t="shared" si="16"/>
        <v>4</v>
      </c>
      <c r="J518" s="4">
        <f t="shared" si="17"/>
        <v>1</v>
      </c>
      <c r="U518" s="4"/>
      <c r="W518" s="4"/>
    </row>
    <row r="519" spans="1:23" x14ac:dyDescent="0.25">
      <c r="A519" s="2" t="s">
        <v>207</v>
      </c>
      <c r="B519" s="2">
        <v>8</v>
      </c>
      <c r="C519"/>
      <c r="D519" s="2">
        <v>4</v>
      </c>
      <c r="E519" s="11">
        <v>1</v>
      </c>
      <c r="G519" s="11">
        <f t="shared" si="16"/>
        <v>5</v>
      </c>
      <c r="J519" s="4">
        <f t="shared" si="17"/>
        <v>1</v>
      </c>
      <c r="K519" s="19"/>
      <c r="M519" s="18"/>
      <c r="U519" s="4"/>
      <c r="W519" s="4"/>
    </row>
    <row r="520" spans="1:23" x14ac:dyDescent="0.25">
      <c r="A520" s="2" t="s">
        <v>207</v>
      </c>
      <c r="B520" s="2">
        <v>9</v>
      </c>
      <c r="D520" s="18">
        <v>1</v>
      </c>
      <c r="G520" s="11">
        <f t="shared" si="16"/>
        <v>1</v>
      </c>
      <c r="H520" s="11">
        <f>SUM(G515:G520)</f>
        <v>42</v>
      </c>
      <c r="I520"/>
      <c r="J520" s="4">
        <f t="shared" si="17"/>
        <v>1</v>
      </c>
      <c r="K520" s="19">
        <f>H520/52</f>
        <v>0.80769230769230771</v>
      </c>
      <c r="Q520" s="18"/>
      <c r="U520" s="4"/>
      <c r="W520" s="4"/>
    </row>
    <row r="521" spans="1:23" x14ac:dyDescent="0.25">
      <c r="A521" s="2" t="s">
        <v>208</v>
      </c>
      <c r="B521" s="2">
        <v>3</v>
      </c>
      <c r="D521" s="18">
        <v>1</v>
      </c>
      <c r="G521" s="11">
        <f t="shared" si="16"/>
        <v>1</v>
      </c>
      <c r="I521"/>
      <c r="J521" s="4">
        <f t="shared" si="17"/>
        <v>1</v>
      </c>
      <c r="K521" s="19"/>
      <c r="Q521" s="18"/>
      <c r="U521" s="4"/>
      <c r="W521" s="4"/>
    </row>
    <row r="522" spans="1:23" x14ac:dyDescent="0.25">
      <c r="A522" s="2" t="s">
        <v>208</v>
      </c>
      <c r="B522" s="2">
        <v>5</v>
      </c>
      <c r="D522" s="18"/>
      <c r="E522" s="11">
        <v>1</v>
      </c>
      <c r="G522" s="11">
        <f t="shared" si="16"/>
        <v>1</v>
      </c>
      <c r="I522"/>
      <c r="J522" s="4">
        <f t="shared" si="17"/>
        <v>1</v>
      </c>
      <c r="K522" s="19"/>
      <c r="Q522" s="18"/>
      <c r="U522" s="4"/>
      <c r="W522" s="4"/>
    </row>
    <row r="523" spans="1:23" x14ac:dyDescent="0.25">
      <c r="A523" s="2" t="s">
        <v>208</v>
      </c>
      <c r="B523" s="2">
        <v>9</v>
      </c>
      <c r="C523"/>
      <c r="D523" s="18">
        <v>7</v>
      </c>
      <c r="E523" s="11">
        <v>1</v>
      </c>
      <c r="G523" s="11">
        <f t="shared" si="16"/>
        <v>8</v>
      </c>
      <c r="H523" s="2">
        <v>10</v>
      </c>
      <c r="I523"/>
      <c r="J523" s="4">
        <f t="shared" si="17"/>
        <v>1</v>
      </c>
      <c r="K523" s="4">
        <f>H523/10</f>
        <v>1</v>
      </c>
      <c r="M523"/>
      <c r="N523"/>
      <c r="Q523" s="18"/>
      <c r="U523" s="4"/>
      <c r="W523" s="4"/>
    </row>
    <row r="524" spans="1:23" x14ac:dyDescent="0.25">
      <c r="A524" s="2" t="s">
        <v>209</v>
      </c>
      <c r="B524" s="2">
        <v>1</v>
      </c>
      <c r="C524"/>
      <c r="D524" s="18">
        <v>6</v>
      </c>
      <c r="E524" s="11">
        <v>26</v>
      </c>
      <c r="F524" s="2">
        <v>5</v>
      </c>
      <c r="G524" s="11">
        <f t="shared" si="16"/>
        <v>32</v>
      </c>
      <c r="H524" s="2">
        <v>32</v>
      </c>
      <c r="I524"/>
      <c r="J524" s="4">
        <f t="shared" si="17"/>
        <v>0.86486486486486491</v>
      </c>
      <c r="K524" s="4">
        <v>0.86499999999999999</v>
      </c>
      <c r="M524"/>
      <c r="N524"/>
      <c r="Q524" s="18"/>
      <c r="U524" s="4"/>
      <c r="W524" s="4"/>
    </row>
    <row r="525" spans="1:23" x14ac:dyDescent="0.25">
      <c r="A525" s="2" t="s">
        <v>210</v>
      </c>
      <c r="B525" s="2">
        <v>5</v>
      </c>
      <c r="C525"/>
      <c r="D525" s="18"/>
      <c r="E525" s="11">
        <v>1</v>
      </c>
      <c r="G525" s="11">
        <f t="shared" si="16"/>
        <v>1</v>
      </c>
      <c r="I525"/>
      <c r="J525" s="4">
        <f t="shared" si="17"/>
        <v>1</v>
      </c>
      <c r="M525"/>
      <c r="N525"/>
      <c r="Q525" s="18"/>
      <c r="U525" s="4"/>
      <c r="W525" s="4"/>
    </row>
    <row r="526" spans="1:23" x14ac:dyDescent="0.25">
      <c r="A526" s="2" t="s">
        <v>210</v>
      </c>
      <c r="B526" s="2">
        <v>7</v>
      </c>
      <c r="C526"/>
      <c r="D526" s="18">
        <v>5</v>
      </c>
      <c r="E526" s="11">
        <v>1</v>
      </c>
      <c r="G526" s="11">
        <f t="shared" si="16"/>
        <v>6</v>
      </c>
      <c r="I526"/>
      <c r="J526" s="4">
        <f t="shared" si="17"/>
        <v>1</v>
      </c>
      <c r="M526"/>
      <c r="N526"/>
      <c r="Q526" s="18"/>
      <c r="U526" s="4"/>
      <c r="W526" s="4"/>
    </row>
    <row r="527" spans="1:23" x14ac:dyDescent="0.25">
      <c r="A527" s="2" t="s">
        <v>210</v>
      </c>
      <c r="B527" s="2">
        <v>8</v>
      </c>
      <c r="C527"/>
      <c r="D527" s="18">
        <v>9</v>
      </c>
      <c r="G527" s="11">
        <f t="shared" si="16"/>
        <v>9</v>
      </c>
      <c r="I527"/>
      <c r="J527" s="4">
        <f t="shared" si="17"/>
        <v>1</v>
      </c>
      <c r="M527"/>
      <c r="N527"/>
      <c r="Q527" s="18"/>
      <c r="U527" s="4"/>
      <c r="W527" s="4"/>
    </row>
    <row r="528" spans="1:23" x14ac:dyDescent="0.25">
      <c r="A528" s="2" t="s">
        <v>210</v>
      </c>
      <c r="B528" s="2">
        <v>9</v>
      </c>
      <c r="D528" s="2">
        <v>8</v>
      </c>
      <c r="F528" s="2">
        <v>1</v>
      </c>
      <c r="G528" s="11">
        <f t="shared" si="16"/>
        <v>8</v>
      </c>
      <c r="H528" s="11">
        <f>SUM(G525:G528)</f>
        <v>24</v>
      </c>
      <c r="J528" s="4">
        <f t="shared" si="17"/>
        <v>0.88888888888888884</v>
      </c>
      <c r="K528" s="19">
        <f>H528/25</f>
        <v>0.96</v>
      </c>
      <c r="U528" s="4"/>
      <c r="W528" s="4"/>
    </row>
    <row r="529" spans="1:23" x14ac:dyDescent="0.25">
      <c r="A529" s="2" t="s">
        <v>211</v>
      </c>
      <c r="B529" s="2">
        <v>1</v>
      </c>
      <c r="D529" s="2">
        <v>7</v>
      </c>
      <c r="E529" s="11">
        <v>8</v>
      </c>
      <c r="F529" s="2">
        <v>3</v>
      </c>
      <c r="G529" s="11">
        <f t="shared" si="16"/>
        <v>15</v>
      </c>
      <c r="J529" s="4">
        <f t="shared" si="17"/>
        <v>0.83333333333333337</v>
      </c>
      <c r="K529" s="19"/>
      <c r="U529" s="4"/>
      <c r="W529" s="4"/>
    </row>
    <row r="530" spans="1:23" x14ac:dyDescent="0.25">
      <c r="A530" s="2" t="s">
        <v>211</v>
      </c>
      <c r="B530" s="2">
        <v>3</v>
      </c>
      <c r="D530" s="2">
        <v>6</v>
      </c>
      <c r="F530" s="2">
        <v>2</v>
      </c>
      <c r="G530" s="11">
        <f t="shared" si="16"/>
        <v>6</v>
      </c>
      <c r="J530" s="4">
        <f t="shared" si="17"/>
        <v>0.75</v>
      </c>
      <c r="K530" s="19"/>
      <c r="U530" s="4"/>
      <c r="W530" s="4"/>
    </row>
    <row r="531" spans="1:23" x14ac:dyDescent="0.25">
      <c r="A531" s="2" t="s">
        <v>211</v>
      </c>
      <c r="B531" s="2">
        <v>4</v>
      </c>
      <c r="E531" s="11">
        <v>1</v>
      </c>
      <c r="G531" s="11">
        <f t="shared" si="16"/>
        <v>1</v>
      </c>
      <c r="J531" s="4">
        <f t="shared" si="17"/>
        <v>1</v>
      </c>
      <c r="K531" s="19"/>
      <c r="U531" s="4"/>
      <c r="W531" s="4"/>
    </row>
    <row r="532" spans="1:23" x14ac:dyDescent="0.25">
      <c r="A532" s="2" t="s">
        <v>211</v>
      </c>
      <c r="B532" s="2">
        <v>5</v>
      </c>
      <c r="E532" s="11">
        <v>1</v>
      </c>
      <c r="G532" s="11">
        <f t="shared" si="16"/>
        <v>1</v>
      </c>
      <c r="J532" s="4">
        <f t="shared" si="17"/>
        <v>1</v>
      </c>
      <c r="K532" s="19"/>
      <c r="U532" s="4"/>
      <c r="W532" s="4"/>
    </row>
    <row r="533" spans="1:23" x14ac:dyDescent="0.25">
      <c r="A533" s="2" t="s">
        <v>211</v>
      </c>
      <c r="B533" s="2">
        <v>6</v>
      </c>
      <c r="D533" s="2">
        <v>17</v>
      </c>
      <c r="E533" s="11">
        <v>25</v>
      </c>
      <c r="F533" s="2">
        <v>6</v>
      </c>
      <c r="G533" s="11">
        <f t="shared" si="16"/>
        <v>42</v>
      </c>
      <c r="J533" s="4">
        <f t="shared" si="17"/>
        <v>0.875</v>
      </c>
      <c r="K533" s="19"/>
      <c r="U533" s="4"/>
      <c r="W533" s="4"/>
    </row>
    <row r="534" spans="1:23" x14ac:dyDescent="0.25">
      <c r="A534" s="2" t="s">
        <v>211</v>
      </c>
      <c r="B534" s="2">
        <v>7</v>
      </c>
      <c r="D534" s="2">
        <v>1</v>
      </c>
      <c r="G534" s="11">
        <f t="shared" si="16"/>
        <v>1</v>
      </c>
      <c r="J534" s="4">
        <f t="shared" si="17"/>
        <v>1</v>
      </c>
      <c r="K534" s="19"/>
      <c r="U534" s="4"/>
      <c r="W534" s="4"/>
    </row>
    <row r="535" spans="1:23" x14ac:dyDescent="0.25">
      <c r="A535" s="2" t="s">
        <v>211</v>
      </c>
      <c r="B535" s="2">
        <v>8</v>
      </c>
      <c r="D535" s="2">
        <v>4</v>
      </c>
      <c r="G535" s="11">
        <f t="shared" si="16"/>
        <v>4</v>
      </c>
      <c r="J535" s="4">
        <f t="shared" si="17"/>
        <v>1</v>
      </c>
      <c r="K535" s="19"/>
      <c r="U535" s="4"/>
      <c r="W535" s="4"/>
    </row>
    <row r="536" spans="1:23" x14ac:dyDescent="0.25">
      <c r="A536" s="2" t="s">
        <v>211</v>
      </c>
      <c r="B536" s="2">
        <v>9</v>
      </c>
      <c r="D536" s="2">
        <v>29</v>
      </c>
      <c r="E536" s="11">
        <v>4</v>
      </c>
      <c r="F536" s="2">
        <v>1</v>
      </c>
      <c r="G536" s="11">
        <f t="shared" si="16"/>
        <v>33</v>
      </c>
      <c r="H536" s="11">
        <f>SUM(G529:G536)</f>
        <v>103</v>
      </c>
      <c r="J536" s="4">
        <f t="shared" si="17"/>
        <v>0.97058823529411764</v>
      </c>
      <c r="K536" s="19">
        <f>H536/115</f>
        <v>0.89565217391304353</v>
      </c>
      <c r="U536" s="4"/>
      <c r="W536" s="4"/>
    </row>
    <row r="537" spans="1:23" x14ac:dyDescent="0.25">
      <c r="A537" s="2" t="s">
        <v>212</v>
      </c>
      <c r="B537" s="2">
        <v>1</v>
      </c>
      <c r="D537" s="2">
        <v>1</v>
      </c>
      <c r="E537" s="11">
        <v>6</v>
      </c>
      <c r="G537" s="11">
        <f t="shared" si="16"/>
        <v>7</v>
      </c>
      <c r="J537" s="4">
        <f t="shared" si="17"/>
        <v>1</v>
      </c>
      <c r="K537" s="19"/>
      <c r="U537" s="4"/>
      <c r="W537" s="4"/>
    </row>
    <row r="538" spans="1:23" x14ac:dyDescent="0.25">
      <c r="A538" s="2" t="s">
        <v>212</v>
      </c>
      <c r="B538" s="2">
        <v>2</v>
      </c>
      <c r="D538" s="2">
        <v>178</v>
      </c>
      <c r="E538" s="11">
        <v>33</v>
      </c>
      <c r="F538" s="2">
        <v>7</v>
      </c>
      <c r="G538" s="11">
        <f t="shared" si="16"/>
        <v>211</v>
      </c>
      <c r="J538" s="4">
        <f t="shared" si="17"/>
        <v>0.9678899082568807</v>
      </c>
      <c r="U538" s="4"/>
      <c r="W538" s="4"/>
    </row>
    <row r="539" spans="1:23" x14ac:dyDescent="0.25">
      <c r="A539" s="2" t="s">
        <v>212</v>
      </c>
      <c r="B539" s="2">
        <v>3</v>
      </c>
      <c r="D539" s="2">
        <v>1123</v>
      </c>
      <c r="E539" s="11">
        <v>44</v>
      </c>
      <c r="F539" s="2">
        <v>15</v>
      </c>
      <c r="G539" s="11">
        <f t="shared" si="16"/>
        <v>1167</v>
      </c>
      <c r="J539" s="4">
        <f t="shared" si="17"/>
        <v>0.98730964467005078</v>
      </c>
      <c r="U539" s="4"/>
      <c r="W539" s="4"/>
    </row>
    <row r="540" spans="1:23" x14ac:dyDescent="0.25">
      <c r="A540" s="2" t="s">
        <v>212</v>
      </c>
      <c r="B540" s="2">
        <v>4</v>
      </c>
      <c r="D540" s="2">
        <v>1</v>
      </c>
      <c r="E540" s="11">
        <v>4</v>
      </c>
      <c r="F540" s="2">
        <v>1</v>
      </c>
      <c r="G540" s="11">
        <f t="shared" si="16"/>
        <v>5</v>
      </c>
      <c r="J540" s="4">
        <f t="shared" si="17"/>
        <v>0.83333333333333337</v>
      </c>
      <c r="Q540" s="18"/>
      <c r="U540" s="4"/>
      <c r="W540" s="4"/>
    </row>
    <row r="541" spans="1:23" x14ac:dyDescent="0.25">
      <c r="A541" s="2" t="s">
        <v>212</v>
      </c>
      <c r="B541" s="2">
        <v>5</v>
      </c>
      <c r="D541" s="2">
        <v>1</v>
      </c>
      <c r="E541" s="11">
        <v>2</v>
      </c>
      <c r="F541" s="2">
        <v>1</v>
      </c>
      <c r="G541" s="11">
        <f t="shared" si="16"/>
        <v>3</v>
      </c>
      <c r="J541" s="4">
        <f t="shared" si="17"/>
        <v>0.75</v>
      </c>
      <c r="Q541" s="18"/>
      <c r="U541" s="4"/>
      <c r="W541" s="4"/>
    </row>
    <row r="542" spans="1:23" x14ac:dyDescent="0.25">
      <c r="A542" s="2" t="s">
        <v>212</v>
      </c>
      <c r="B542" s="2">
        <v>6</v>
      </c>
      <c r="D542" s="2">
        <v>24</v>
      </c>
      <c r="E542" s="11">
        <v>41</v>
      </c>
      <c r="F542" s="2">
        <v>10</v>
      </c>
      <c r="G542" s="11">
        <f t="shared" si="16"/>
        <v>65</v>
      </c>
      <c r="J542" s="4">
        <f t="shared" si="17"/>
        <v>0.8666666666666667</v>
      </c>
      <c r="Q542" s="18"/>
      <c r="U542" s="4"/>
      <c r="W542" s="4"/>
    </row>
    <row r="543" spans="1:23" x14ac:dyDescent="0.25">
      <c r="A543" s="2" t="s">
        <v>212</v>
      </c>
      <c r="B543" s="2">
        <v>7</v>
      </c>
      <c r="D543" s="2">
        <v>2</v>
      </c>
      <c r="G543" s="11">
        <f t="shared" si="16"/>
        <v>2</v>
      </c>
      <c r="H543" s="11">
        <f>SUM(G537:G543)</f>
        <v>1460</v>
      </c>
      <c r="J543" s="4">
        <f t="shared" si="17"/>
        <v>1</v>
      </c>
      <c r="K543" s="4">
        <f>H543/1494</f>
        <v>0.97724230254350741</v>
      </c>
      <c r="Q543" s="18"/>
      <c r="U543" s="4"/>
      <c r="W543" s="4"/>
    </row>
    <row r="544" spans="1:23" x14ac:dyDescent="0.25">
      <c r="A544" s="2" t="s">
        <v>213</v>
      </c>
      <c r="B544" s="2">
        <v>2</v>
      </c>
      <c r="D544" s="2">
        <v>67</v>
      </c>
      <c r="E544" s="11">
        <v>9</v>
      </c>
      <c r="F544" s="2">
        <v>7</v>
      </c>
      <c r="G544" s="11">
        <f t="shared" si="16"/>
        <v>76</v>
      </c>
      <c r="J544" s="4">
        <f t="shared" si="17"/>
        <v>0.91566265060240959</v>
      </c>
      <c r="Q544" s="18"/>
      <c r="U544" s="4"/>
      <c r="W544" s="4"/>
    </row>
    <row r="545" spans="1:23" x14ac:dyDescent="0.25">
      <c r="A545" s="2" t="s">
        <v>213</v>
      </c>
      <c r="B545" s="2">
        <v>6</v>
      </c>
      <c r="D545" s="2">
        <v>49</v>
      </c>
      <c r="E545" s="11">
        <v>87</v>
      </c>
      <c r="F545" s="2">
        <v>28</v>
      </c>
      <c r="G545" s="11">
        <f t="shared" si="16"/>
        <v>136</v>
      </c>
      <c r="J545" s="4">
        <f t="shared" si="17"/>
        <v>0.82926829268292679</v>
      </c>
      <c r="Q545" s="18"/>
      <c r="U545" s="4"/>
      <c r="W545" s="4"/>
    </row>
    <row r="546" spans="1:23" x14ac:dyDescent="0.25">
      <c r="A546" s="2" t="s">
        <v>213</v>
      </c>
      <c r="B546" s="2">
        <v>7</v>
      </c>
      <c r="D546" s="2">
        <v>3</v>
      </c>
      <c r="G546" s="11">
        <f t="shared" si="16"/>
        <v>3</v>
      </c>
      <c r="J546" s="4">
        <f t="shared" si="17"/>
        <v>1</v>
      </c>
      <c r="Q546" s="18"/>
      <c r="U546" s="4"/>
      <c r="W546" s="4"/>
    </row>
    <row r="547" spans="1:23" x14ac:dyDescent="0.25">
      <c r="A547" s="2" t="s">
        <v>213</v>
      </c>
      <c r="B547" s="2">
        <v>8</v>
      </c>
      <c r="D547" s="2">
        <v>9</v>
      </c>
      <c r="G547" s="11">
        <f t="shared" si="16"/>
        <v>9</v>
      </c>
      <c r="J547" s="4">
        <f t="shared" si="17"/>
        <v>1</v>
      </c>
      <c r="K547" s="19"/>
      <c r="U547" s="4"/>
      <c r="W547" s="4"/>
    </row>
    <row r="548" spans="1:23" x14ac:dyDescent="0.25">
      <c r="A548" s="2" t="s">
        <v>213</v>
      </c>
      <c r="B548" s="2">
        <v>9</v>
      </c>
      <c r="D548" s="2">
        <v>11</v>
      </c>
      <c r="E548" s="11">
        <v>1</v>
      </c>
      <c r="F548" s="2">
        <v>2</v>
      </c>
      <c r="G548" s="11">
        <f t="shared" si="16"/>
        <v>12</v>
      </c>
      <c r="H548" s="11">
        <f>SUM(G544:G548)</f>
        <v>236</v>
      </c>
      <c r="J548" s="4">
        <f t="shared" si="17"/>
        <v>0.8571428571428571</v>
      </c>
      <c r="K548" s="19">
        <f>H548/273</f>
        <v>0.86446886446886451</v>
      </c>
      <c r="U548" s="4"/>
      <c r="W548" s="4"/>
    </row>
    <row r="549" spans="1:23" x14ac:dyDescent="0.25">
      <c r="A549" s="2" t="s">
        <v>214</v>
      </c>
      <c r="B549" s="2">
        <v>1</v>
      </c>
      <c r="D549" s="2">
        <v>1</v>
      </c>
      <c r="E549" s="11">
        <v>3</v>
      </c>
      <c r="F549" s="2">
        <v>1</v>
      </c>
      <c r="G549" s="11">
        <f t="shared" si="16"/>
        <v>4</v>
      </c>
      <c r="H549" s="2">
        <v>4</v>
      </c>
      <c r="J549" s="4">
        <f t="shared" si="17"/>
        <v>0.8</v>
      </c>
      <c r="K549" s="19">
        <v>0.8</v>
      </c>
      <c r="U549" s="4"/>
      <c r="W549" s="4"/>
    </row>
    <row r="550" spans="1:23" x14ac:dyDescent="0.25">
      <c r="A550" s="2" t="s">
        <v>215</v>
      </c>
      <c r="B550" s="2">
        <v>1</v>
      </c>
      <c r="D550" s="2">
        <v>1</v>
      </c>
      <c r="E550" s="11">
        <v>3</v>
      </c>
      <c r="G550" s="11">
        <f t="shared" si="16"/>
        <v>4</v>
      </c>
      <c r="J550" s="4">
        <f t="shared" si="17"/>
        <v>1</v>
      </c>
      <c r="K550" s="19"/>
      <c r="U550" s="4"/>
      <c r="W550" s="4"/>
    </row>
    <row r="551" spans="1:23" x14ac:dyDescent="0.25">
      <c r="A551" s="2" t="s">
        <v>215</v>
      </c>
      <c r="B551" s="2">
        <v>7</v>
      </c>
      <c r="D551" s="2">
        <v>15</v>
      </c>
      <c r="F551" s="2">
        <v>1</v>
      </c>
      <c r="G551" s="11">
        <f t="shared" si="16"/>
        <v>15</v>
      </c>
      <c r="J551" s="4">
        <f t="shared" si="17"/>
        <v>0.9375</v>
      </c>
      <c r="K551" s="19"/>
      <c r="U551" s="4"/>
      <c r="W551" s="4"/>
    </row>
    <row r="552" spans="1:23" x14ac:dyDescent="0.25">
      <c r="A552" s="2" t="s">
        <v>215</v>
      </c>
      <c r="B552" s="2">
        <v>8</v>
      </c>
      <c r="D552" s="2">
        <v>98</v>
      </c>
      <c r="E552" s="11">
        <v>2</v>
      </c>
      <c r="F552" s="2">
        <v>6</v>
      </c>
      <c r="G552" s="11">
        <f t="shared" si="16"/>
        <v>100</v>
      </c>
      <c r="J552" s="4">
        <f t="shared" si="17"/>
        <v>0.94339622641509435</v>
      </c>
      <c r="K552" s="19"/>
      <c r="U552" s="4"/>
      <c r="W552" s="4"/>
    </row>
    <row r="553" spans="1:23" x14ac:dyDescent="0.25">
      <c r="A553" s="2" t="s">
        <v>215</v>
      </c>
      <c r="B553" s="2">
        <v>9</v>
      </c>
      <c r="D553" s="2">
        <v>164</v>
      </c>
      <c r="E553" s="11">
        <v>8</v>
      </c>
      <c r="F553" s="2">
        <v>6</v>
      </c>
      <c r="G553" s="11">
        <f t="shared" si="16"/>
        <v>172</v>
      </c>
      <c r="H553" s="11">
        <f>SUM(G550:G553)</f>
        <v>291</v>
      </c>
      <c r="J553" s="4">
        <f t="shared" si="17"/>
        <v>0.9662921348314607</v>
      </c>
      <c r="K553" s="19">
        <f>H553/304</f>
        <v>0.95723684210526316</v>
      </c>
      <c r="U553" s="4"/>
      <c r="W553" s="4"/>
    </row>
    <row r="554" spans="1:23" x14ac:dyDescent="0.25">
      <c r="A554" s="2" t="s">
        <v>216</v>
      </c>
      <c r="B554" s="2">
        <v>5</v>
      </c>
      <c r="D554" s="18"/>
      <c r="F554" s="2">
        <v>1</v>
      </c>
      <c r="G554" s="11">
        <f t="shared" si="16"/>
        <v>0</v>
      </c>
      <c r="H554" s="18">
        <v>0</v>
      </c>
      <c r="I554"/>
      <c r="J554" s="4">
        <f t="shared" si="17"/>
        <v>0</v>
      </c>
      <c r="K554" s="4">
        <v>0</v>
      </c>
      <c r="M554"/>
      <c r="N554"/>
      <c r="O554"/>
      <c r="Q554" s="18"/>
      <c r="U554" s="4"/>
      <c r="W554" s="4"/>
    </row>
    <row r="555" spans="1:23" x14ac:dyDescent="0.25">
      <c r="A555" s="2" t="s">
        <v>217</v>
      </c>
      <c r="B555" s="2">
        <v>7</v>
      </c>
      <c r="C555" s="18"/>
      <c r="D555" s="18">
        <v>22</v>
      </c>
      <c r="E555" s="11">
        <v>2</v>
      </c>
      <c r="F555" s="2">
        <v>4</v>
      </c>
      <c r="G555" s="11">
        <f t="shared" si="16"/>
        <v>24</v>
      </c>
      <c r="I555" s="18"/>
      <c r="J555" s="4">
        <f t="shared" si="17"/>
        <v>0.8571428571428571</v>
      </c>
      <c r="M555" s="18"/>
      <c r="N555" s="18"/>
      <c r="O555" s="18"/>
      <c r="Q555" s="18"/>
      <c r="U555" s="4"/>
      <c r="W555" s="4"/>
    </row>
    <row r="556" spans="1:23" x14ac:dyDescent="0.25">
      <c r="A556" s="2" t="s">
        <v>217</v>
      </c>
      <c r="B556" s="2">
        <v>8</v>
      </c>
      <c r="D556" s="2">
        <v>1</v>
      </c>
      <c r="F556" s="2">
        <v>1</v>
      </c>
      <c r="G556" s="11">
        <f t="shared" si="16"/>
        <v>1</v>
      </c>
      <c r="H556" s="2">
        <v>25</v>
      </c>
      <c r="J556" s="4">
        <f t="shared" si="17"/>
        <v>0.5</v>
      </c>
      <c r="K556" s="4">
        <f>H556/30</f>
        <v>0.83333333333333337</v>
      </c>
      <c r="M556"/>
      <c r="Q556" s="18"/>
      <c r="U556" s="4"/>
      <c r="W556" s="4"/>
    </row>
    <row r="557" spans="1:23" x14ac:dyDescent="0.25">
      <c r="A557" s="2" t="s">
        <v>218</v>
      </c>
      <c r="B557" s="2">
        <v>1</v>
      </c>
      <c r="D557" s="2">
        <v>5</v>
      </c>
      <c r="E557" s="11">
        <v>11</v>
      </c>
      <c r="F557" s="2">
        <v>1</v>
      </c>
      <c r="G557" s="11">
        <f t="shared" si="16"/>
        <v>16</v>
      </c>
      <c r="J557" s="4">
        <f t="shared" si="17"/>
        <v>0.94117647058823528</v>
      </c>
      <c r="M557"/>
      <c r="Q557" s="18"/>
      <c r="U557" s="4"/>
      <c r="W557" s="4"/>
    </row>
    <row r="558" spans="1:23" x14ac:dyDescent="0.25">
      <c r="A558" s="2" t="s">
        <v>218</v>
      </c>
      <c r="B558" s="2">
        <v>3</v>
      </c>
      <c r="C558"/>
      <c r="D558" s="18">
        <v>7</v>
      </c>
      <c r="G558" s="11">
        <f t="shared" si="16"/>
        <v>7</v>
      </c>
      <c r="H558" s="18">
        <v>23</v>
      </c>
      <c r="I558"/>
      <c r="J558" s="4">
        <f t="shared" si="17"/>
        <v>1</v>
      </c>
      <c r="K558" s="4">
        <f>H558/24</f>
        <v>0.95833333333333337</v>
      </c>
      <c r="M558"/>
      <c r="N558"/>
      <c r="Q558" s="18"/>
      <c r="U558" s="4"/>
      <c r="W558" s="4"/>
    </row>
    <row r="559" spans="1:23" x14ac:dyDescent="0.25">
      <c r="A559" s="2" t="s">
        <v>219</v>
      </c>
      <c r="B559" s="2">
        <v>1</v>
      </c>
      <c r="C559"/>
      <c r="D559" s="18">
        <v>6</v>
      </c>
      <c r="E559" s="11">
        <v>19</v>
      </c>
      <c r="F559" s="2">
        <v>2</v>
      </c>
      <c r="G559" s="11">
        <f t="shared" si="16"/>
        <v>25</v>
      </c>
      <c r="H559" s="18"/>
      <c r="I559"/>
      <c r="J559" s="4">
        <f t="shared" si="17"/>
        <v>0.92592592592592593</v>
      </c>
      <c r="M559"/>
      <c r="N559"/>
      <c r="Q559" s="18"/>
      <c r="U559" s="4"/>
      <c r="W559" s="4"/>
    </row>
    <row r="560" spans="1:23" x14ac:dyDescent="0.25">
      <c r="A560" s="2" t="s">
        <v>219</v>
      </c>
      <c r="B560" s="2">
        <v>3</v>
      </c>
      <c r="C560"/>
      <c r="D560" s="2">
        <v>12</v>
      </c>
      <c r="E560" s="11">
        <v>3</v>
      </c>
      <c r="G560" s="11">
        <f t="shared" si="16"/>
        <v>15</v>
      </c>
      <c r="J560" s="4">
        <f t="shared" si="17"/>
        <v>1</v>
      </c>
      <c r="U560" s="4"/>
      <c r="W560" s="4"/>
    </row>
    <row r="561" spans="1:23" x14ac:dyDescent="0.25">
      <c r="A561" s="2" t="s">
        <v>219</v>
      </c>
      <c r="B561" s="2">
        <v>7</v>
      </c>
      <c r="C561"/>
      <c r="D561" s="2">
        <v>8</v>
      </c>
      <c r="E561" s="11">
        <v>1</v>
      </c>
      <c r="G561" s="11">
        <f t="shared" si="16"/>
        <v>9</v>
      </c>
      <c r="J561" s="4">
        <f t="shared" si="17"/>
        <v>1</v>
      </c>
      <c r="U561" s="4"/>
      <c r="W561" s="4"/>
    </row>
    <row r="562" spans="1:23" x14ac:dyDescent="0.25">
      <c r="A562" s="2" t="s">
        <v>219</v>
      </c>
      <c r="B562" s="2">
        <v>8</v>
      </c>
      <c r="C562"/>
      <c r="D562" s="18">
        <v>7</v>
      </c>
      <c r="G562" s="11">
        <f t="shared" si="16"/>
        <v>7</v>
      </c>
      <c r="I562"/>
      <c r="J562" s="4">
        <f t="shared" si="17"/>
        <v>1</v>
      </c>
      <c r="K562" s="19"/>
      <c r="M562"/>
      <c r="Q562" s="18"/>
      <c r="U562" s="4"/>
      <c r="W562" s="4"/>
    </row>
    <row r="563" spans="1:23" x14ac:dyDescent="0.25">
      <c r="A563" s="2" t="s">
        <v>219</v>
      </c>
      <c r="B563" s="2">
        <v>9</v>
      </c>
      <c r="C563"/>
      <c r="D563" s="18">
        <v>8</v>
      </c>
      <c r="F563" s="2">
        <v>1</v>
      </c>
      <c r="G563" s="11">
        <f t="shared" si="16"/>
        <v>8</v>
      </c>
      <c r="H563" s="11">
        <f>SUM(G559:G563)</f>
        <v>64</v>
      </c>
      <c r="I563"/>
      <c r="J563" s="4">
        <f t="shared" si="17"/>
        <v>0.88888888888888884</v>
      </c>
      <c r="K563" s="19">
        <f>H563/67</f>
        <v>0.95522388059701491</v>
      </c>
      <c r="M563"/>
      <c r="Q563" s="18"/>
      <c r="U563" s="4"/>
      <c r="W563" s="4"/>
    </row>
    <row r="564" spans="1:23" x14ac:dyDescent="0.25">
      <c r="A564" s="2" t="s">
        <v>220</v>
      </c>
      <c r="B564" s="2">
        <v>3</v>
      </c>
      <c r="C564"/>
      <c r="D564" s="18">
        <v>4</v>
      </c>
      <c r="G564" s="11">
        <f t="shared" si="16"/>
        <v>4</v>
      </c>
      <c r="I564"/>
      <c r="J564" s="4">
        <f t="shared" si="17"/>
        <v>1</v>
      </c>
      <c r="K564" s="19"/>
      <c r="M564"/>
      <c r="Q564" s="18"/>
      <c r="U564" s="4"/>
      <c r="W564" s="4"/>
    </row>
    <row r="565" spans="1:23" x14ac:dyDescent="0.25">
      <c r="A565" s="2" t="s">
        <v>220</v>
      </c>
      <c r="B565" s="2">
        <v>8</v>
      </c>
      <c r="C565"/>
      <c r="D565" s="18"/>
      <c r="F565" s="2">
        <v>1</v>
      </c>
      <c r="G565" s="11">
        <f t="shared" si="16"/>
        <v>0</v>
      </c>
      <c r="H565" s="2">
        <v>4</v>
      </c>
      <c r="I565"/>
      <c r="J565" s="4">
        <f t="shared" si="17"/>
        <v>0</v>
      </c>
      <c r="K565" s="19">
        <f>H565/5</f>
        <v>0.8</v>
      </c>
      <c r="M565"/>
      <c r="Q565" s="18"/>
      <c r="U565" s="4"/>
      <c r="W565" s="4"/>
    </row>
    <row r="566" spans="1:23" x14ac:dyDescent="0.25">
      <c r="A566" s="2" t="s">
        <v>221</v>
      </c>
      <c r="B566" s="2">
        <v>1</v>
      </c>
      <c r="C566"/>
      <c r="D566" s="18"/>
      <c r="E566" s="11">
        <v>1</v>
      </c>
      <c r="F566" s="2">
        <v>2</v>
      </c>
      <c r="G566" s="11">
        <f t="shared" si="16"/>
        <v>1</v>
      </c>
      <c r="H566" s="2">
        <v>1</v>
      </c>
      <c r="I566"/>
      <c r="J566" s="4">
        <f t="shared" si="17"/>
        <v>0.33333333333333331</v>
      </c>
      <c r="K566" s="19"/>
      <c r="M566"/>
      <c r="N566"/>
      <c r="O566"/>
      <c r="Q566" s="18"/>
      <c r="U566" s="4"/>
      <c r="W566" s="4"/>
    </row>
    <row r="567" spans="1:23" x14ac:dyDescent="0.25">
      <c r="A567" s="2" t="s">
        <v>222</v>
      </c>
      <c r="B567" s="2">
        <v>1</v>
      </c>
      <c r="C567"/>
      <c r="D567" s="18">
        <v>1</v>
      </c>
      <c r="E567" s="11">
        <v>5</v>
      </c>
      <c r="F567" s="2">
        <v>1</v>
      </c>
      <c r="G567" s="11">
        <f t="shared" si="16"/>
        <v>6</v>
      </c>
      <c r="I567"/>
      <c r="J567" s="4">
        <f t="shared" si="17"/>
        <v>0.8571428571428571</v>
      </c>
      <c r="K567" s="19"/>
      <c r="M567"/>
      <c r="Q567" s="18"/>
      <c r="U567" s="4"/>
      <c r="W567" s="4"/>
    </row>
    <row r="568" spans="1:23" x14ac:dyDescent="0.25">
      <c r="A568" s="2" t="s">
        <v>222</v>
      </c>
      <c r="B568" s="2">
        <v>2</v>
      </c>
      <c r="C568"/>
      <c r="D568" s="18">
        <v>4</v>
      </c>
      <c r="G568" s="11">
        <f t="shared" si="16"/>
        <v>4</v>
      </c>
      <c r="I568" s="18"/>
      <c r="J568" s="4">
        <f t="shared" si="17"/>
        <v>1</v>
      </c>
      <c r="K568" s="19"/>
      <c r="M568"/>
      <c r="Q568" s="18"/>
      <c r="U568" s="4"/>
      <c r="W568" s="4"/>
    </row>
    <row r="569" spans="1:23" x14ac:dyDescent="0.25">
      <c r="A569" s="2" t="s">
        <v>222</v>
      </c>
      <c r="B569" s="2">
        <v>3</v>
      </c>
      <c r="C569"/>
      <c r="D569" s="18">
        <v>259</v>
      </c>
      <c r="E569" s="11">
        <v>5</v>
      </c>
      <c r="F569" s="2">
        <v>5</v>
      </c>
      <c r="G569" s="11">
        <f t="shared" si="16"/>
        <v>264</v>
      </c>
      <c r="I569"/>
      <c r="J569" s="4">
        <f t="shared" si="17"/>
        <v>0.98141263940520451</v>
      </c>
      <c r="K569" s="19"/>
      <c r="M569"/>
      <c r="Q569" s="18"/>
      <c r="U569" s="4"/>
      <c r="W569" s="4"/>
    </row>
    <row r="570" spans="1:23" x14ac:dyDescent="0.25">
      <c r="A570" s="2" t="s">
        <v>222</v>
      </c>
      <c r="B570" s="2">
        <v>4</v>
      </c>
      <c r="C570"/>
      <c r="D570" s="18">
        <v>3</v>
      </c>
      <c r="E570" s="11">
        <v>3</v>
      </c>
      <c r="G570" s="11">
        <f t="shared" si="16"/>
        <v>6</v>
      </c>
      <c r="I570"/>
      <c r="J570" s="4">
        <f t="shared" si="17"/>
        <v>1</v>
      </c>
      <c r="K570" s="19"/>
      <c r="M570"/>
      <c r="Q570" s="18"/>
      <c r="U570" s="4"/>
      <c r="W570" s="4"/>
    </row>
    <row r="571" spans="1:23" x14ac:dyDescent="0.25">
      <c r="A571" s="2" t="s">
        <v>222</v>
      </c>
      <c r="B571" s="2">
        <v>5</v>
      </c>
      <c r="D571" s="2">
        <v>4</v>
      </c>
      <c r="E571" s="11">
        <v>5</v>
      </c>
      <c r="F571" s="2">
        <v>4</v>
      </c>
      <c r="G571" s="11">
        <f t="shared" si="16"/>
        <v>9</v>
      </c>
      <c r="J571" s="4">
        <f t="shared" si="17"/>
        <v>0.69230769230769229</v>
      </c>
      <c r="U571" s="4"/>
      <c r="W571" s="4"/>
    </row>
    <row r="572" spans="1:23" x14ac:dyDescent="0.25">
      <c r="A572" s="2" t="s">
        <v>222</v>
      </c>
      <c r="B572" s="2">
        <v>9</v>
      </c>
      <c r="F572" s="2">
        <v>1</v>
      </c>
      <c r="G572" s="11">
        <f t="shared" si="16"/>
        <v>0</v>
      </c>
      <c r="H572" s="11">
        <f>SUM(G567:G572)</f>
        <v>289</v>
      </c>
      <c r="J572" s="4">
        <f t="shared" si="17"/>
        <v>0</v>
      </c>
      <c r="K572" s="4">
        <f>H572/300</f>
        <v>0.96333333333333337</v>
      </c>
      <c r="U572" s="4"/>
      <c r="W572" s="4"/>
    </row>
    <row r="573" spans="1:23" x14ac:dyDescent="0.25">
      <c r="A573" s="2" t="s">
        <v>223</v>
      </c>
      <c r="B573" s="2">
        <v>2</v>
      </c>
      <c r="D573" s="2">
        <v>48</v>
      </c>
      <c r="E573" s="11">
        <v>7</v>
      </c>
      <c r="F573" s="2">
        <v>8</v>
      </c>
      <c r="G573" s="11">
        <f t="shared" si="16"/>
        <v>55</v>
      </c>
      <c r="J573" s="4">
        <f t="shared" si="17"/>
        <v>0.87301587301587302</v>
      </c>
      <c r="U573" s="4"/>
      <c r="W573" s="4"/>
    </row>
    <row r="574" spans="1:23" x14ac:dyDescent="0.25">
      <c r="A574" s="2" t="s">
        <v>223</v>
      </c>
      <c r="B574" s="2">
        <v>3</v>
      </c>
      <c r="D574" s="2">
        <v>128</v>
      </c>
      <c r="E574" s="11">
        <v>9</v>
      </c>
      <c r="F574" s="2">
        <v>10</v>
      </c>
      <c r="G574" s="11">
        <f t="shared" ref="G574:G637" si="18">D574+E574</f>
        <v>137</v>
      </c>
      <c r="J574" s="4">
        <f t="shared" si="17"/>
        <v>0.93197278911564629</v>
      </c>
      <c r="U574" s="4"/>
      <c r="W574" s="4"/>
    </row>
    <row r="575" spans="1:23" x14ac:dyDescent="0.25">
      <c r="A575" s="2" t="s">
        <v>223</v>
      </c>
      <c r="B575" s="2">
        <v>9</v>
      </c>
      <c r="D575" s="2">
        <v>53</v>
      </c>
      <c r="F575" s="2">
        <v>4</v>
      </c>
      <c r="G575" s="11">
        <f t="shared" si="18"/>
        <v>53</v>
      </c>
      <c r="H575" s="11">
        <f>SUM(G573:G575)</f>
        <v>245</v>
      </c>
      <c r="J575" s="4">
        <f t="shared" si="17"/>
        <v>0.92982456140350878</v>
      </c>
      <c r="K575" s="4">
        <f>H575/267</f>
        <v>0.91760299625468167</v>
      </c>
      <c r="U575" s="4"/>
      <c r="W575" s="4"/>
    </row>
    <row r="576" spans="1:23" x14ac:dyDescent="0.25">
      <c r="A576" s="2" t="s">
        <v>224</v>
      </c>
      <c r="B576" s="2">
        <v>2</v>
      </c>
      <c r="D576" s="2">
        <v>566</v>
      </c>
      <c r="E576" s="11">
        <v>85</v>
      </c>
      <c r="F576" s="2">
        <v>41</v>
      </c>
      <c r="G576" s="11">
        <f t="shared" si="18"/>
        <v>651</v>
      </c>
      <c r="J576" s="4">
        <f t="shared" si="17"/>
        <v>0.94075144508670516</v>
      </c>
      <c r="U576" s="4"/>
      <c r="W576" s="4"/>
    </row>
    <row r="577" spans="1:23" x14ac:dyDescent="0.25">
      <c r="A577" s="2" t="s">
        <v>224</v>
      </c>
      <c r="B577" s="2">
        <v>3</v>
      </c>
      <c r="D577" s="2">
        <v>75</v>
      </c>
      <c r="E577" s="11">
        <v>4</v>
      </c>
      <c r="G577" s="11">
        <f t="shared" si="18"/>
        <v>79</v>
      </c>
      <c r="J577" s="4">
        <f t="shared" si="17"/>
        <v>1</v>
      </c>
      <c r="Q577" s="18"/>
      <c r="U577" s="4"/>
      <c r="W577" s="4"/>
    </row>
    <row r="578" spans="1:23" x14ac:dyDescent="0.25">
      <c r="A578" s="2" t="s">
        <v>224</v>
      </c>
      <c r="B578" s="2">
        <v>5</v>
      </c>
      <c r="D578" s="2">
        <v>2</v>
      </c>
      <c r="E578" s="11">
        <v>2</v>
      </c>
      <c r="F578" s="2">
        <v>1</v>
      </c>
      <c r="G578" s="11">
        <f t="shared" si="18"/>
        <v>4</v>
      </c>
      <c r="J578" s="4">
        <f t="shared" si="17"/>
        <v>0.8</v>
      </c>
      <c r="Q578" s="18"/>
      <c r="U578" s="4"/>
      <c r="W578" s="4"/>
    </row>
    <row r="579" spans="1:23" x14ac:dyDescent="0.25">
      <c r="A579" s="2" t="s">
        <v>224</v>
      </c>
      <c r="B579" s="2">
        <v>6</v>
      </c>
      <c r="D579" s="2">
        <v>1</v>
      </c>
      <c r="G579" s="11">
        <f t="shared" si="18"/>
        <v>1</v>
      </c>
      <c r="J579" s="4">
        <f t="shared" si="17"/>
        <v>1</v>
      </c>
      <c r="Q579" s="18"/>
      <c r="U579" s="4"/>
      <c r="W579" s="4"/>
    </row>
    <row r="580" spans="1:23" x14ac:dyDescent="0.25">
      <c r="A580" s="2" t="s">
        <v>224</v>
      </c>
      <c r="B580" s="2">
        <v>9</v>
      </c>
      <c r="D580" s="2">
        <v>14</v>
      </c>
      <c r="F580" s="2">
        <v>2</v>
      </c>
      <c r="G580" s="11">
        <f t="shared" si="18"/>
        <v>14</v>
      </c>
      <c r="H580" s="11">
        <f>SUM(G576:G580)</f>
        <v>749</v>
      </c>
      <c r="J580" s="4">
        <f t="shared" si="17"/>
        <v>0.875</v>
      </c>
      <c r="K580" s="4">
        <f>H580/793</f>
        <v>0.94451450189155106</v>
      </c>
      <c r="Q580" s="18"/>
      <c r="U580" s="4"/>
      <c r="W580" s="4"/>
    </row>
    <row r="581" spans="1:23" x14ac:dyDescent="0.25">
      <c r="A581" s="2" t="s">
        <v>225</v>
      </c>
      <c r="B581" s="2">
        <v>1</v>
      </c>
      <c r="D581" s="2">
        <v>47</v>
      </c>
      <c r="E581" s="11">
        <v>188</v>
      </c>
      <c r="F581" s="2">
        <v>12</v>
      </c>
      <c r="G581" s="11">
        <f t="shared" si="18"/>
        <v>235</v>
      </c>
      <c r="J581" s="4">
        <f t="shared" ref="J581:J644" si="19">(D581+E581)/(D581+E581+F581)</f>
        <v>0.95141700404858298</v>
      </c>
      <c r="Q581" s="18"/>
      <c r="U581" s="4"/>
      <c r="W581" s="4"/>
    </row>
    <row r="582" spans="1:23" x14ac:dyDescent="0.25">
      <c r="A582" s="2" t="s">
        <v>225</v>
      </c>
      <c r="B582" s="2">
        <v>3</v>
      </c>
      <c r="D582" s="2">
        <v>73</v>
      </c>
      <c r="E582" s="11">
        <v>5</v>
      </c>
      <c r="F582" s="2">
        <v>3</v>
      </c>
      <c r="G582" s="11">
        <f t="shared" si="18"/>
        <v>78</v>
      </c>
      <c r="H582" s="11">
        <f>SUM(G581:G582)</f>
        <v>313</v>
      </c>
      <c r="J582" s="4">
        <f t="shared" si="19"/>
        <v>0.96296296296296291</v>
      </c>
      <c r="K582" s="4">
        <f>H582/328</f>
        <v>0.95426829268292679</v>
      </c>
      <c r="O582" s="11"/>
      <c r="U582" s="4"/>
      <c r="W582" s="4"/>
    </row>
    <row r="583" spans="1:23" x14ac:dyDescent="0.25">
      <c r="A583" s="2" t="s">
        <v>226</v>
      </c>
      <c r="B583" s="2">
        <v>3</v>
      </c>
      <c r="D583" s="2">
        <v>310</v>
      </c>
      <c r="E583" s="11">
        <v>7</v>
      </c>
      <c r="F583" s="2">
        <v>9</v>
      </c>
      <c r="G583" s="11">
        <f t="shared" si="18"/>
        <v>317</v>
      </c>
      <c r="J583" s="4">
        <f t="shared" si="19"/>
        <v>0.97239263803680986</v>
      </c>
      <c r="O583" s="11"/>
      <c r="U583" s="4"/>
      <c r="W583" s="4"/>
    </row>
    <row r="584" spans="1:23" x14ac:dyDescent="0.25">
      <c r="A584" s="2" t="s">
        <v>226</v>
      </c>
      <c r="B584" s="2">
        <v>4</v>
      </c>
      <c r="F584" s="2">
        <v>1</v>
      </c>
      <c r="G584" s="11">
        <f t="shared" si="18"/>
        <v>0</v>
      </c>
      <c r="J584" s="4">
        <f t="shared" si="19"/>
        <v>0</v>
      </c>
      <c r="O584" s="11"/>
      <c r="U584" s="4"/>
      <c r="W584" s="4"/>
    </row>
    <row r="585" spans="1:23" x14ac:dyDescent="0.25">
      <c r="A585" s="2" t="s">
        <v>226</v>
      </c>
      <c r="B585" s="2">
        <v>7</v>
      </c>
      <c r="D585" s="2">
        <v>90</v>
      </c>
      <c r="E585" s="11">
        <v>3</v>
      </c>
      <c r="F585" s="2">
        <v>3</v>
      </c>
      <c r="G585" s="11">
        <f t="shared" si="18"/>
        <v>93</v>
      </c>
      <c r="J585" s="4">
        <f t="shared" si="19"/>
        <v>0.96875</v>
      </c>
      <c r="O585" s="11"/>
      <c r="U585" s="4"/>
      <c r="W585" s="4"/>
    </row>
    <row r="586" spans="1:23" x14ac:dyDescent="0.25">
      <c r="A586" s="2" t="s">
        <v>226</v>
      </c>
      <c r="B586" s="2">
        <v>8</v>
      </c>
      <c r="D586" s="2">
        <v>83</v>
      </c>
      <c r="E586" s="11">
        <v>6</v>
      </c>
      <c r="F586" s="2">
        <v>2</v>
      </c>
      <c r="G586" s="11">
        <f t="shared" si="18"/>
        <v>89</v>
      </c>
      <c r="J586" s="4">
        <f t="shared" si="19"/>
        <v>0.97802197802197799</v>
      </c>
      <c r="O586" s="11"/>
      <c r="U586" s="4"/>
      <c r="W586" s="4"/>
    </row>
    <row r="587" spans="1:23" x14ac:dyDescent="0.25">
      <c r="A587" s="2" t="s">
        <v>226</v>
      </c>
      <c r="B587" s="2">
        <v>9</v>
      </c>
      <c r="D587" s="2">
        <v>15</v>
      </c>
      <c r="E587" s="11">
        <v>2</v>
      </c>
      <c r="G587" s="11">
        <f t="shared" si="18"/>
        <v>17</v>
      </c>
      <c r="H587" s="11">
        <f>SUM(G583:G587)</f>
        <v>516</v>
      </c>
      <c r="J587" s="4">
        <f t="shared" si="19"/>
        <v>1</v>
      </c>
      <c r="K587" s="4">
        <f>H587/531</f>
        <v>0.97175141242937857</v>
      </c>
      <c r="U587" s="4"/>
      <c r="W587" s="4"/>
    </row>
    <row r="588" spans="1:23" x14ac:dyDescent="0.25">
      <c r="A588" s="2" t="s">
        <v>227</v>
      </c>
      <c r="B588" s="2">
        <v>1</v>
      </c>
      <c r="D588" s="2">
        <v>24</v>
      </c>
      <c r="E588" s="11">
        <v>61</v>
      </c>
      <c r="F588" s="2">
        <v>11</v>
      </c>
      <c r="G588" s="11">
        <f t="shared" si="18"/>
        <v>85</v>
      </c>
      <c r="J588" s="4">
        <f t="shared" si="19"/>
        <v>0.88541666666666663</v>
      </c>
      <c r="U588" s="4"/>
      <c r="W588" s="4"/>
    </row>
    <row r="589" spans="1:23" x14ac:dyDescent="0.25">
      <c r="A589" s="2" t="s">
        <v>227</v>
      </c>
      <c r="B589" s="2">
        <v>3</v>
      </c>
      <c r="C589"/>
      <c r="D589" s="18">
        <v>217</v>
      </c>
      <c r="E589" s="11">
        <v>21</v>
      </c>
      <c r="F589" s="2">
        <v>6</v>
      </c>
      <c r="G589" s="11">
        <f t="shared" si="18"/>
        <v>238</v>
      </c>
      <c r="H589" s="18"/>
      <c r="I589"/>
      <c r="J589" s="4">
        <f t="shared" si="19"/>
        <v>0.97540983606557374</v>
      </c>
      <c r="M589"/>
      <c r="N589"/>
      <c r="O589"/>
      <c r="Q589" s="18"/>
      <c r="U589" s="4"/>
      <c r="W589" s="4"/>
    </row>
    <row r="590" spans="1:23" x14ac:dyDescent="0.25">
      <c r="A590" s="2" t="s">
        <v>227</v>
      </c>
      <c r="B590" s="2">
        <v>4</v>
      </c>
      <c r="C590"/>
      <c r="D590" s="18">
        <v>4</v>
      </c>
      <c r="E590" s="11">
        <v>3</v>
      </c>
      <c r="G590" s="11">
        <f t="shared" si="18"/>
        <v>7</v>
      </c>
      <c r="H590" s="18"/>
      <c r="I590"/>
      <c r="J590" s="4">
        <f t="shared" si="19"/>
        <v>1</v>
      </c>
      <c r="M590"/>
      <c r="N590"/>
      <c r="O590"/>
      <c r="Q590" s="18"/>
      <c r="U590" s="4"/>
      <c r="W590" s="4"/>
    </row>
    <row r="591" spans="1:23" x14ac:dyDescent="0.25">
      <c r="A591" s="2" t="s">
        <v>227</v>
      </c>
      <c r="B591" s="2">
        <v>5</v>
      </c>
      <c r="C591"/>
      <c r="D591" s="18">
        <v>10</v>
      </c>
      <c r="E591" s="11">
        <v>26</v>
      </c>
      <c r="F591" s="2">
        <v>7</v>
      </c>
      <c r="G591" s="11">
        <f t="shared" si="18"/>
        <v>36</v>
      </c>
      <c r="H591" s="20">
        <f>SUM(G588:G591)</f>
        <v>366</v>
      </c>
      <c r="I591"/>
      <c r="J591" s="4">
        <f t="shared" si="19"/>
        <v>0.83720930232558144</v>
      </c>
      <c r="K591" s="4">
        <f>H591/390</f>
        <v>0.93846153846153846</v>
      </c>
      <c r="M591"/>
      <c r="N591"/>
      <c r="O591"/>
      <c r="Q591" s="18"/>
      <c r="U591" s="4"/>
      <c r="W591" s="4"/>
    </row>
    <row r="592" spans="1:23" x14ac:dyDescent="0.25">
      <c r="A592" s="2" t="s">
        <v>228</v>
      </c>
      <c r="B592" s="2">
        <v>1</v>
      </c>
      <c r="C592"/>
      <c r="D592" s="18">
        <v>3</v>
      </c>
      <c r="E592" s="11">
        <v>4</v>
      </c>
      <c r="F592" s="2">
        <v>2</v>
      </c>
      <c r="G592" s="11">
        <f t="shared" si="18"/>
        <v>7</v>
      </c>
      <c r="H592" s="18"/>
      <c r="I592"/>
      <c r="J592" s="4">
        <f t="shared" si="19"/>
        <v>0.77777777777777779</v>
      </c>
      <c r="M592"/>
      <c r="N592"/>
      <c r="O592"/>
      <c r="Q592" s="18"/>
      <c r="U592" s="4"/>
      <c r="W592" s="4"/>
    </row>
    <row r="593" spans="1:23" x14ac:dyDescent="0.25">
      <c r="A593" s="2" t="s">
        <v>228</v>
      </c>
      <c r="B593" s="2">
        <v>3</v>
      </c>
      <c r="D593" s="2">
        <v>4</v>
      </c>
      <c r="F593" s="2">
        <v>1</v>
      </c>
      <c r="G593" s="11">
        <f t="shared" si="18"/>
        <v>4</v>
      </c>
      <c r="I593"/>
      <c r="J593" s="4">
        <f t="shared" si="19"/>
        <v>0.8</v>
      </c>
      <c r="K593" s="19"/>
      <c r="Q593" s="18"/>
      <c r="U593" s="4"/>
      <c r="W593" s="4"/>
    </row>
    <row r="594" spans="1:23" x14ac:dyDescent="0.25">
      <c r="A594" s="2" t="s">
        <v>228</v>
      </c>
      <c r="B594" s="2">
        <v>4</v>
      </c>
      <c r="D594" s="2">
        <v>2</v>
      </c>
      <c r="E594" s="11">
        <v>2</v>
      </c>
      <c r="G594" s="11">
        <f t="shared" si="18"/>
        <v>4</v>
      </c>
      <c r="J594" s="4">
        <f t="shared" si="19"/>
        <v>1</v>
      </c>
      <c r="K594" s="19"/>
      <c r="N594"/>
      <c r="O594"/>
      <c r="Q594" s="18"/>
      <c r="U594" s="4"/>
      <c r="W594" s="4"/>
    </row>
    <row r="595" spans="1:23" x14ac:dyDescent="0.25">
      <c r="A595" s="2" t="s">
        <v>228</v>
      </c>
      <c r="B595" s="2">
        <v>6</v>
      </c>
      <c r="D595" s="2">
        <v>6</v>
      </c>
      <c r="E595" s="11">
        <v>7</v>
      </c>
      <c r="F595" s="2">
        <v>6</v>
      </c>
      <c r="G595" s="11">
        <f t="shared" si="18"/>
        <v>13</v>
      </c>
      <c r="J595" s="4">
        <f t="shared" si="19"/>
        <v>0.68421052631578949</v>
      </c>
      <c r="K595" s="19"/>
      <c r="N595"/>
      <c r="O595"/>
      <c r="Q595" s="18"/>
      <c r="U595" s="4"/>
      <c r="W595" s="4"/>
    </row>
    <row r="596" spans="1:23" x14ac:dyDescent="0.25">
      <c r="A596" s="2" t="s">
        <v>228</v>
      </c>
      <c r="B596" s="2">
        <v>9</v>
      </c>
      <c r="D596" s="2">
        <v>2</v>
      </c>
      <c r="F596" s="2">
        <v>1</v>
      </c>
      <c r="G596" s="11">
        <f t="shared" si="18"/>
        <v>2</v>
      </c>
      <c r="H596" s="11">
        <f>SUM(G592:G596)</f>
        <v>30</v>
      </c>
      <c r="J596" s="4">
        <f t="shared" si="19"/>
        <v>0.66666666666666663</v>
      </c>
      <c r="K596" s="19">
        <f>H596/40</f>
        <v>0.75</v>
      </c>
      <c r="N596"/>
      <c r="O596"/>
      <c r="Q596" s="18"/>
      <c r="U596" s="4"/>
      <c r="W596" s="4"/>
    </row>
    <row r="597" spans="1:23" x14ac:dyDescent="0.25">
      <c r="A597" s="2" t="s">
        <v>229</v>
      </c>
      <c r="B597" s="2">
        <v>3</v>
      </c>
      <c r="D597" s="2">
        <v>10</v>
      </c>
      <c r="E597" s="11">
        <v>3</v>
      </c>
      <c r="F597" s="2">
        <v>1</v>
      </c>
      <c r="G597" s="11">
        <f t="shared" si="18"/>
        <v>13</v>
      </c>
      <c r="H597" s="2">
        <v>13</v>
      </c>
      <c r="J597" s="4">
        <f t="shared" si="19"/>
        <v>0.9285714285714286</v>
      </c>
      <c r="K597" s="19">
        <v>0.92900000000000005</v>
      </c>
      <c r="N597"/>
      <c r="O597"/>
      <c r="Q597" s="18"/>
      <c r="U597" s="4"/>
      <c r="W597" s="4"/>
    </row>
    <row r="598" spans="1:23" x14ac:dyDescent="0.25">
      <c r="A598" s="2" t="s">
        <v>230</v>
      </c>
      <c r="B598" s="2">
        <v>2</v>
      </c>
      <c r="D598" s="2">
        <v>8</v>
      </c>
      <c r="E598" s="11">
        <v>1</v>
      </c>
      <c r="G598" s="11">
        <f t="shared" si="18"/>
        <v>9</v>
      </c>
      <c r="J598" s="4">
        <f t="shared" si="19"/>
        <v>1</v>
      </c>
      <c r="K598" s="19"/>
      <c r="N598"/>
      <c r="O598"/>
      <c r="Q598" s="18"/>
      <c r="U598" s="4"/>
      <c r="W598" s="4"/>
    </row>
    <row r="599" spans="1:23" x14ac:dyDescent="0.25">
      <c r="A599" s="2" t="s">
        <v>230</v>
      </c>
      <c r="B599" s="2">
        <v>7</v>
      </c>
      <c r="D599" s="2">
        <v>4</v>
      </c>
      <c r="G599" s="11">
        <f t="shared" si="18"/>
        <v>4</v>
      </c>
      <c r="J599" s="4">
        <f t="shared" si="19"/>
        <v>1</v>
      </c>
      <c r="U599" s="4"/>
      <c r="W599" s="4"/>
    </row>
    <row r="600" spans="1:23" x14ac:dyDescent="0.25">
      <c r="A600" s="2" t="s">
        <v>230</v>
      </c>
      <c r="B600" s="2">
        <v>8</v>
      </c>
      <c r="D600" s="2">
        <v>30</v>
      </c>
      <c r="E600" s="11">
        <v>1</v>
      </c>
      <c r="F600" s="2">
        <v>1</v>
      </c>
      <c r="G600" s="11">
        <f t="shared" si="18"/>
        <v>31</v>
      </c>
      <c r="J600" s="4">
        <f t="shared" si="19"/>
        <v>0.96875</v>
      </c>
      <c r="U600" s="4"/>
      <c r="W600" s="4"/>
    </row>
    <row r="601" spans="1:23" x14ac:dyDescent="0.25">
      <c r="A601" s="2" t="s">
        <v>230</v>
      </c>
      <c r="B601" s="2">
        <v>9</v>
      </c>
      <c r="D601" s="2">
        <v>5</v>
      </c>
      <c r="G601" s="11">
        <f t="shared" si="18"/>
        <v>5</v>
      </c>
      <c r="H601" s="11">
        <f>SUM(G598:G601)</f>
        <v>49</v>
      </c>
      <c r="J601" s="4">
        <f t="shared" si="19"/>
        <v>1</v>
      </c>
      <c r="K601" s="4">
        <f>H601/50</f>
        <v>0.98</v>
      </c>
      <c r="U601" s="4"/>
      <c r="W601" s="4"/>
    </row>
    <row r="602" spans="1:23" x14ac:dyDescent="0.25">
      <c r="A602" s="2" t="s">
        <v>231</v>
      </c>
      <c r="B602" s="2">
        <v>1</v>
      </c>
      <c r="D602" s="2">
        <v>4</v>
      </c>
      <c r="E602" s="11">
        <v>12</v>
      </c>
      <c r="F602" s="2">
        <v>4</v>
      </c>
      <c r="G602" s="11">
        <f t="shared" si="18"/>
        <v>16</v>
      </c>
      <c r="J602" s="4">
        <f t="shared" si="19"/>
        <v>0.8</v>
      </c>
      <c r="U602" s="4"/>
      <c r="W602" s="4"/>
    </row>
    <row r="603" spans="1:23" x14ac:dyDescent="0.25">
      <c r="A603" s="2" t="s">
        <v>231</v>
      </c>
      <c r="B603" s="2">
        <v>3</v>
      </c>
      <c r="D603" s="2">
        <v>33</v>
      </c>
      <c r="E603" s="11">
        <v>4</v>
      </c>
      <c r="G603" s="11">
        <f t="shared" si="18"/>
        <v>37</v>
      </c>
      <c r="J603" s="4">
        <f t="shared" si="19"/>
        <v>1</v>
      </c>
      <c r="U603" s="4"/>
      <c r="W603" s="4"/>
    </row>
    <row r="604" spans="1:23" x14ac:dyDescent="0.25">
      <c r="A604" s="2" t="s">
        <v>231</v>
      </c>
      <c r="B604" s="2">
        <v>4</v>
      </c>
      <c r="D604" s="2">
        <v>2</v>
      </c>
      <c r="E604" s="11">
        <v>2</v>
      </c>
      <c r="G604" s="11">
        <f t="shared" si="18"/>
        <v>4</v>
      </c>
      <c r="J604" s="4">
        <f t="shared" si="19"/>
        <v>1</v>
      </c>
      <c r="U604" s="4"/>
      <c r="W604" s="4"/>
    </row>
    <row r="605" spans="1:23" x14ac:dyDescent="0.25">
      <c r="A605" s="2" t="s">
        <v>231</v>
      </c>
      <c r="B605" s="2">
        <v>5</v>
      </c>
      <c r="D605" s="2">
        <v>57</v>
      </c>
      <c r="E605" s="11">
        <v>103</v>
      </c>
      <c r="F605" s="2">
        <v>28</v>
      </c>
      <c r="G605" s="11">
        <f t="shared" si="18"/>
        <v>160</v>
      </c>
      <c r="J605" s="4">
        <f t="shared" si="19"/>
        <v>0.85106382978723405</v>
      </c>
      <c r="U605" s="4"/>
      <c r="W605" s="4"/>
    </row>
    <row r="606" spans="1:23" x14ac:dyDescent="0.25">
      <c r="A606" s="2" t="s">
        <v>231</v>
      </c>
      <c r="B606" s="2">
        <v>6</v>
      </c>
      <c r="D606" s="2">
        <v>43</v>
      </c>
      <c r="E606" s="11">
        <v>112</v>
      </c>
      <c r="F606" s="2">
        <v>27</v>
      </c>
      <c r="G606" s="11">
        <f t="shared" si="18"/>
        <v>155</v>
      </c>
      <c r="H606" s="11">
        <f>SUM(G602:G606)</f>
        <v>372</v>
      </c>
      <c r="J606" s="4">
        <f t="shared" si="19"/>
        <v>0.85164835164835162</v>
      </c>
      <c r="K606" s="4">
        <f>H606/(372+59)</f>
        <v>0.86310904872389793</v>
      </c>
      <c r="U606" s="4"/>
      <c r="W606" s="4"/>
    </row>
    <row r="607" spans="1:23" x14ac:dyDescent="0.25">
      <c r="A607" s="2" t="s">
        <v>232</v>
      </c>
      <c r="B607" s="2">
        <v>3</v>
      </c>
      <c r="D607" s="2">
        <v>5</v>
      </c>
      <c r="G607" s="11">
        <f t="shared" si="18"/>
        <v>5</v>
      </c>
      <c r="J607" s="4">
        <f t="shared" si="19"/>
        <v>1</v>
      </c>
      <c r="U607" s="4"/>
      <c r="W607" s="4"/>
    </row>
    <row r="608" spans="1:23" x14ac:dyDescent="0.25">
      <c r="A608" s="2" t="s">
        <v>232</v>
      </c>
      <c r="B608" s="2">
        <v>4</v>
      </c>
      <c r="D608" s="2">
        <v>54</v>
      </c>
      <c r="E608" s="11">
        <v>90</v>
      </c>
      <c r="F608" s="2">
        <v>2</v>
      </c>
      <c r="G608" s="11">
        <f t="shared" si="18"/>
        <v>144</v>
      </c>
      <c r="J608" s="4">
        <f t="shared" si="19"/>
        <v>0.98630136986301364</v>
      </c>
      <c r="U608" s="4"/>
      <c r="W608" s="4"/>
    </row>
    <row r="609" spans="1:23" x14ac:dyDescent="0.25">
      <c r="A609" s="2" t="s">
        <v>232</v>
      </c>
      <c r="B609" s="2">
        <v>7</v>
      </c>
      <c r="D609" s="2">
        <v>6</v>
      </c>
      <c r="G609" s="11">
        <f t="shared" si="18"/>
        <v>6</v>
      </c>
      <c r="J609" s="4">
        <f t="shared" si="19"/>
        <v>1</v>
      </c>
      <c r="U609" s="4"/>
      <c r="W609" s="4"/>
    </row>
    <row r="610" spans="1:23" x14ac:dyDescent="0.25">
      <c r="A610" s="2" t="s">
        <v>232</v>
      </c>
      <c r="B610" s="2">
        <v>9</v>
      </c>
      <c r="D610" s="2">
        <v>63</v>
      </c>
      <c r="E610" s="11">
        <v>3</v>
      </c>
      <c r="F610" s="2">
        <v>4</v>
      </c>
      <c r="G610" s="11">
        <f t="shared" si="18"/>
        <v>66</v>
      </c>
      <c r="H610" s="11">
        <f>SUM(G607:G610)</f>
        <v>221</v>
      </c>
      <c r="J610" s="4">
        <f t="shared" si="19"/>
        <v>0.94285714285714284</v>
      </c>
      <c r="K610" s="19">
        <f>H610/227</f>
        <v>0.97356828193832601</v>
      </c>
      <c r="U610" s="4"/>
      <c r="W610" s="4"/>
    </row>
    <row r="611" spans="1:23" x14ac:dyDescent="0.25">
      <c r="A611" s="2" t="s">
        <v>233</v>
      </c>
      <c r="B611" s="2">
        <v>1</v>
      </c>
      <c r="D611" s="2">
        <v>6</v>
      </c>
      <c r="E611" s="11">
        <v>29</v>
      </c>
      <c r="F611" s="2">
        <v>1</v>
      </c>
      <c r="G611" s="11">
        <f t="shared" si="18"/>
        <v>35</v>
      </c>
      <c r="J611" s="4">
        <f t="shared" si="19"/>
        <v>0.97222222222222221</v>
      </c>
      <c r="K611" s="19"/>
      <c r="U611" s="4"/>
      <c r="W611" s="4"/>
    </row>
    <row r="612" spans="1:23" x14ac:dyDescent="0.25">
      <c r="A612" s="2" t="s">
        <v>233</v>
      </c>
      <c r="B612" s="2">
        <v>3</v>
      </c>
      <c r="D612" s="2">
        <v>13</v>
      </c>
      <c r="E612" s="11">
        <v>1</v>
      </c>
      <c r="G612" s="11">
        <f t="shared" si="18"/>
        <v>14</v>
      </c>
      <c r="J612" s="4">
        <f t="shared" si="19"/>
        <v>1</v>
      </c>
      <c r="K612" s="19"/>
      <c r="U612" s="4"/>
      <c r="W612" s="4"/>
    </row>
    <row r="613" spans="1:23" x14ac:dyDescent="0.25">
      <c r="A613" s="2" t="s">
        <v>233</v>
      </c>
      <c r="B613" s="2">
        <v>7</v>
      </c>
      <c r="D613" s="2">
        <v>3</v>
      </c>
      <c r="G613" s="11">
        <f t="shared" si="18"/>
        <v>3</v>
      </c>
      <c r="J613" s="4">
        <f t="shared" si="19"/>
        <v>1</v>
      </c>
      <c r="K613" s="19"/>
      <c r="U613" s="4"/>
      <c r="W613" s="4"/>
    </row>
    <row r="614" spans="1:23" x14ac:dyDescent="0.25">
      <c r="A614" s="2" t="s">
        <v>233</v>
      </c>
      <c r="B614" s="2">
        <v>9</v>
      </c>
      <c r="D614" s="2">
        <v>4</v>
      </c>
      <c r="E614" s="11">
        <v>1</v>
      </c>
      <c r="G614" s="11">
        <f t="shared" si="18"/>
        <v>5</v>
      </c>
      <c r="H614" s="11">
        <f>SUM(G611:G614)</f>
        <v>57</v>
      </c>
      <c r="J614" s="4">
        <f t="shared" si="19"/>
        <v>1</v>
      </c>
      <c r="K614" s="19">
        <f>H614/58</f>
        <v>0.98275862068965514</v>
      </c>
      <c r="U614" s="4"/>
      <c r="W614" s="4"/>
    </row>
    <row r="615" spans="1:23" x14ac:dyDescent="0.25">
      <c r="A615" s="2" t="s">
        <v>234</v>
      </c>
      <c r="B615" s="2">
        <v>2</v>
      </c>
      <c r="D615" s="2">
        <v>168</v>
      </c>
      <c r="E615" s="11">
        <v>13</v>
      </c>
      <c r="F615" s="2">
        <v>4</v>
      </c>
      <c r="G615" s="11">
        <f t="shared" si="18"/>
        <v>181</v>
      </c>
      <c r="J615" s="4">
        <f t="shared" si="19"/>
        <v>0.97837837837837838</v>
      </c>
      <c r="K615" s="19"/>
      <c r="U615" s="4"/>
      <c r="W615" s="4"/>
    </row>
    <row r="616" spans="1:23" x14ac:dyDescent="0.25">
      <c r="A616" s="2" t="s">
        <v>234</v>
      </c>
      <c r="B616" s="2">
        <v>3</v>
      </c>
      <c r="D616" s="2">
        <v>29</v>
      </c>
      <c r="E616" s="11">
        <v>2</v>
      </c>
      <c r="F616" s="2">
        <v>2</v>
      </c>
      <c r="G616" s="11">
        <f t="shared" si="18"/>
        <v>31</v>
      </c>
      <c r="H616" s="11">
        <f>SUM(G615:G616)</f>
        <v>212</v>
      </c>
      <c r="J616" s="4">
        <f t="shared" si="19"/>
        <v>0.93939393939393945</v>
      </c>
      <c r="K616" s="19">
        <f>H616/218</f>
        <v>0.97247706422018354</v>
      </c>
      <c r="U616" s="4"/>
      <c r="W616" s="4"/>
    </row>
    <row r="617" spans="1:23" x14ac:dyDescent="0.25">
      <c r="A617" s="2" t="s">
        <v>235</v>
      </c>
      <c r="B617" s="2">
        <v>3</v>
      </c>
      <c r="C617"/>
      <c r="D617" s="2">
        <v>108</v>
      </c>
      <c r="E617" s="11">
        <v>4</v>
      </c>
      <c r="F617" s="2">
        <v>2</v>
      </c>
      <c r="G617" s="11">
        <f t="shared" si="18"/>
        <v>112</v>
      </c>
      <c r="J617" s="4">
        <f t="shared" si="19"/>
        <v>0.98245614035087714</v>
      </c>
      <c r="U617" s="4"/>
      <c r="W617" s="4"/>
    </row>
    <row r="618" spans="1:23" x14ac:dyDescent="0.25">
      <c r="A618" s="2" t="s">
        <v>235</v>
      </c>
      <c r="B618" s="2">
        <v>4</v>
      </c>
      <c r="C618"/>
      <c r="D618" s="2">
        <v>3</v>
      </c>
      <c r="E618" s="11">
        <v>3</v>
      </c>
      <c r="F618" s="2">
        <v>1</v>
      </c>
      <c r="G618" s="11">
        <f t="shared" si="18"/>
        <v>6</v>
      </c>
      <c r="J618" s="4">
        <f t="shared" si="19"/>
        <v>0.8571428571428571</v>
      </c>
      <c r="U618" s="4"/>
      <c r="W618" s="4"/>
    </row>
    <row r="619" spans="1:23" x14ac:dyDescent="0.25">
      <c r="A619" s="2" t="s">
        <v>235</v>
      </c>
      <c r="B619" s="2">
        <v>7</v>
      </c>
      <c r="C619"/>
      <c r="D619" s="2">
        <v>25</v>
      </c>
      <c r="E619" s="11">
        <v>1</v>
      </c>
      <c r="F619" s="2">
        <v>1</v>
      </c>
      <c r="G619" s="11">
        <f t="shared" si="18"/>
        <v>26</v>
      </c>
      <c r="H619" s="11">
        <f>SUM(G617:G619)</f>
        <v>144</v>
      </c>
      <c r="J619" s="4">
        <f t="shared" si="19"/>
        <v>0.96296296296296291</v>
      </c>
      <c r="K619" s="4">
        <f>H619/148</f>
        <v>0.97297297297297303</v>
      </c>
      <c r="U619" s="4"/>
      <c r="W619" s="4"/>
    </row>
    <row r="620" spans="1:23" x14ac:dyDescent="0.25">
      <c r="A620" s="2" t="s">
        <v>236</v>
      </c>
      <c r="B620" s="2">
        <v>4</v>
      </c>
      <c r="C620"/>
      <c r="D620" s="18"/>
      <c r="E620" s="11">
        <v>2</v>
      </c>
      <c r="G620" s="11">
        <f t="shared" si="18"/>
        <v>2</v>
      </c>
      <c r="I620"/>
      <c r="J620" s="4">
        <f t="shared" si="19"/>
        <v>1</v>
      </c>
      <c r="M620"/>
      <c r="N620"/>
      <c r="U620" s="4"/>
      <c r="W620" s="4"/>
    </row>
    <row r="621" spans="1:23" x14ac:dyDescent="0.25">
      <c r="A621" s="2" t="s">
        <v>236</v>
      </c>
      <c r="B621" s="2">
        <v>6</v>
      </c>
      <c r="C621"/>
      <c r="D621" s="18"/>
      <c r="E621" s="11">
        <v>2</v>
      </c>
      <c r="G621" s="11">
        <f t="shared" si="18"/>
        <v>2</v>
      </c>
      <c r="I621"/>
      <c r="J621" s="4">
        <f t="shared" si="19"/>
        <v>1</v>
      </c>
      <c r="M621"/>
      <c r="N621"/>
      <c r="U621" s="4"/>
      <c r="W621" s="4"/>
    </row>
    <row r="622" spans="1:23" x14ac:dyDescent="0.25">
      <c r="A622" s="2" t="s">
        <v>236</v>
      </c>
      <c r="B622" s="2">
        <v>7</v>
      </c>
      <c r="C622"/>
      <c r="D622" s="18">
        <v>1</v>
      </c>
      <c r="G622" s="11">
        <f t="shared" si="18"/>
        <v>1</v>
      </c>
      <c r="I622"/>
      <c r="J622" s="4">
        <f t="shared" si="19"/>
        <v>1</v>
      </c>
      <c r="M622"/>
      <c r="N622"/>
      <c r="U622" s="4"/>
      <c r="W622" s="4"/>
    </row>
    <row r="623" spans="1:23" x14ac:dyDescent="0.25">
      <c r="A623" s="2" t="s">
        <v>236</v>
      </c>
      <c r="B623" s="2">
        <v>9</v>
      </c>
      <c r="C623"/>
      <c r="D623" s="18">
        <v>1</v>
      </c>
      <c r="G623" s="11">
        <f t="shared" si="18"/>
        <v>1</v>
      </c>
      <c r="H623" s="2">
        <v>6</v>
      </c>
      <c r="I623"/>
      <c r="J623" s="4">
        <f t="shared" si="19"/>
        <v>1</v>
      </c>
      <c r="K623" s="4">
        <f>H623/6</f>
        <v>1</v>
      </c>
      <c r="M623"/>
      <c r="N623"/>
      <c r="U623" s="4"/>
      <c r="W623" s="4"/>
    </row>
    <row r="624" spans="1:23" x14ac:dyDescent="0.25">
      <c r="A624" s="2" t="s">
        <v>237</v>
      </c>
      <c r="B624" s="2">
        <v>1</v>
      </c>
      <c r="C624"/>
      <c r="D624" s="18">
        <v>1</v>
      </c>
      <c r="E624" s="11">
        <v>5</v>
      </c>
      <c r="F624" s="2">
        <v>1</v>
      </c>
      <c r="G624" s="11">
        <f t="shared" si="18"/>
        <v>6</v>
      </c>
      <c r="I624"/>
      <c r="J624" s="4">
        <f t="shared" si="19"/>
        <v>0.8571428571428571</v>
      </c>
      <c r="M624"/>
      <c r="N624"/>
      <c r="U624" s="4"/>
      <c r="W624" s="4"/>
    </row>
    <row r="625" spans="1:23" x14ac:dyDescent="0.25">
      <c r="A625" s="2" t="s">
        <v>237</v>
      </c>
      <c r="B625" s="2">
        <v>3</v>
      </c>
      <c r="C625"/>
      <c r="D625" s="18">
        <v>30</v>
      </c>
      <c r="F625" s="2">
        <v>1</v>
      </c>
      <c r="G625" s="11">
        <f t="shared" si="18"/>
        <v>30</v>
      </c>
      <c r="I625"/>
      <c r="J625" s="4">
        <f t="shared" si="19"/>
        <v>0.967741935483871</v>
      </c>
      <c r="M625"/>
      <c r="N625"/>
      <c r="U625" s="4"/>
      <c r="W625" s="4"/>
    </row>
    <row r="626" spans="1:23" x14ac:dyDescent="0.25">
      <c r="A626" s="2" t="s">
        <v>237</v>
      </c>
      <c r="B626" s="2">
        <v>4</v>
      </c>
      <c r="C626"/>
      <c r="D626" s="18">
        <v>27</v>
      </c>
      <c r="E626" s="11">
        <v>34</v>
      </c>
      <c r="F626" s="2">
        <v>9</v>
      </c>
      <c r="G626" s="11">
        <f t="shared" si="18"/>
        <v>61</v>
      </c>
      <c r="I626"/>
      <c r="J626" s="4">
        <f t="shared" si="19"/>
        <v>0.87142857142857144</v>
      </c>
      <c r="M626"/>
      <c r="N626"/>
      <c r="U626" s="4"/>
      <c r="W626" s="4"/>
    </row>
    <row r="627" spans="1:23" x14ac:dyDescent="0.25">
      <c r="A627" s="2" t="s">
        <v>237</v>
      </c>
      <c r="B627" s="2">
        <v>5</v>
      </c>
      <c r="D627" s="2">
        <v>71</v>
      </c>
      <c r="E627" s="11">
        <v>208</v>
      </c>
      <c r="F627" s="2">
        <v>44</v>
      </c>
      <c r="G627" s="11">
        <f t="shared" si="18"/>
        <v>279</v>
      </c>
      <c r="J627" s="4">
        <f t="shared" si="19"/>
        <v>0.86377708978328172</v>
      </c>
      <c r="U627" s="4"/>
      <c r="W627" s="4"/>
    </row>
    <row r="628" spans="1:23" x14ac:dyDescent="0.25">
      <c r="A628" s="2" t="s">
        <v>237</v>
      </c>
      <c r="B628" s="2">
        <v>6</v>
      </c>
      <c r="D628" s="2">
        <v>30</v>
      </c>
      <c r="E628" s="11">
        <v>68</v>
      </c>
      <c r="F628" s="2">
        <v>19</v>
      </c>
      <c r="G628" s="11">
        <f t="shared" si="18"/>
        <v>98</v>
      </c>
      <c r="J628" s="4">
        <f t="shared" si="19"/>
        <v>0.83760683760683763</v>
      </c>
      <c r="U628" s="4"/>
      <c r="W628" s="4"/>
    </row>
    <row r="629" spans="1:23" x14ac:dyDescent="0.25">
      <c r="A629" s="2" t="s">
        <v>237</v>
      </c>
      <c r="B629" s="2">
        <v>7</v>
      </c>
      <c r="D629" s="2">
        <v>1</v>
      </c>
      <c r="E629" s="11">
        <v>1</v>
      </c>
      <c r="G629" s="11">
        <f t="shared" si="18"/>
        <v>2</v>
      </c>
      <c r="J629" s="4">
        <f t="shared" si="19"/>
        <v>1</v>
      </c>
      <c r="U629" s="4"/>
      <c r="W629" s="4"/>
    </row>
    <row r="630" spans="1:23" x14ac:dyDescent="0.25">
      <c r="A630" s="2" t="s">
        <v>237</v>
      </c>
      <c r="B630" s="2">
        <v>8</v>
      </c>
      <c r="D630" s="2">
        <v>5</v>
      </c>
      <c r="F630" s="2">
        <v>2</v>
      </c>
      <c r="G630" s="11">
        <f t="shared" si="18"/>
        <v>5</v>
      </c>
      <c r="J630" s="4">
        <f t="shared" si="19"/>
        <v>0.7142857142857143</v>
      </c>
      <c r="U630" s="4"/>
      <c r="W630" s="4"/>
    </row>
    <row r="631" spans="1:23" x14ac:dyDescent="0.25">
      <c r="A631" s="2" t="s">
        <v>237</v>
      </c>
      <c r="B631" s="2">
        <v>9</v>
      </c>
      <c r="D631" s="2">
        <v>6</v>
      </c>
      <c r="F631" s="2">
        <v>3</v>
      </c>
      <c r="G631" s="11">
        <f t="shared" si="18"/>
        <v>6</v>
      </c>
      <c r="H631" s="11">
        <f>SUM(G624:G631)</f>
        <v>487</v>
      </c>
      <c r="J631" s="4">
        <f t="shared" si="19"/>
        <v>0.66666666666666663</v>
      </c>
      <c r="K631" s="4">
        <f>H631/(487+79)</f>
        <v>0.86042402826855124</v>
      </c>
      <c r="U631" s="4"/>
      <c r="W631" s="4"/>
    </row>
    <row r="632" spans="1:23" x14ac:dyDescent="0.25">
      <c r="A632" s="2" t="s">
        <v>238</v>
      </c>
      <c r="D632" s="2">
        <v>5</v>
      </c>
      <c r="E632" s="11">
        <v>17</v>
      </c>
      <c r="F632" s="2">
        <v>1</v>
      </c>
      <c r="G632" s="11">
        <f t="shared" si="18"/>
        <v>22</v>
      </c>
      <c r="H632" s="2">
        <v>22</v>
      </c>
      <c r="J632" s="4">
        <f t="shared" si="19"/>
        <v>0.95652173913043481</v>
      </c>
      <c r="K632" s="4">
        <v>0.95699999999999996</v>
      </c>
      <c r="U632" s="4"/>
      <c r="W632" s="4"/>
    </row>
    <row r="633" spans="1:23" x14ac:dyDescent="0.25">
      <c r="A633" s="2" t="s">
        <v>239</v>
      </c>
      <c r="B633" s="2">
        <v>1</v>
      </c>
      <c r="C633"/>
      <c r="D633" s="18"/>
      <c r="E633" s="11">
        <v>3</v>
      </c>
      <c r="G633" s="11">
        <f t="shared" si="18"/>
        <v>3</v>
      </c>
      <c r="H633" s="2">
        <v>3</v>
      </c>
      <c r="I633"/>
      <c r="J633" s="4">
        <f t="shared" si="19"/>
        <v>1</v>
      </c>
      <c r="K633" s="19">
        <v>1</v>
      </c>
      <c r="M633"/>
      <c r="N633"/>
      <c r="Q633" s="18"/>
      <c r="U633" s="4"/>
      <c r="W633" s="4"/>
    </row>
    <row r="634" spans="1:23" x14ac:dyDescent="0.25">
      <c r="A634" s="2" t="s">
        <v>240</v>
      </c>
      <c r="B634" s="2">
        <v>1</v>
      </c>
      <c r="C634"/>
      <c r="D634" s="18">
        <v>1</v>
      </c>
      <c r="E634" s="11">
        <v>2</v>
      </c>
      <c r="G634" s="11">
        <f t="shared" si="18"/>
        <v>3</v>
      </c>
      <c r="I634"/>
      <c r="J634" s="4">
        <f t="shared" si="19"/>
        <v>1</v>
      </c>
      <c r="K634" s="19"/>
      <c r="M634"/>
      <c r="N634"/>
      <c r="Q634" s="18"/>
      <c r="U634" s="4"/>
      <c r="W634" s="4"/>
    </row>
    <row r="635" spans="1:23" x14ac:dyDescent="0.25">
      <c r="A635" s="2" t="s">
        <v>240</v>
      </c>
      <c r="B635" s="2">
        <v>2</v>
      </c>
      <c r="D635" s="2">
        <v>281</v>
      </c>
      <c r="E635" s="11">
        <v>40</v>
      </c>
      <c r="F635" s="2">
        <v>18</v>
      </c>
      <c r="G635" s="11">
        <f t="shared" si="18"/>
        <v>321</v>
      </c>
      <c r="J635" s="4">
        <f t="shared" si="19"/>
        <v>0.94690265486725667</v>
      </c>
      <c r="U635" s="4"/>
      <c r="W635" s="4"/>
    </row>
    <row r="636" spans="1:23" x14ac:dyDescent="0.25">
      <c r="A636" s="2" t="s">
        <v>240</v>
      </c>
      <c r="B636" s="2">
        <v>3</v>
      </c>
      <c r="C636"/>
      <c r="D636" s="2">
        <v>7</v>
      </c>
      <c r="G636" s="11">
        <f t="shared" si="18"/>
        <v>7</v>
      </c>
      <c r="I636"/>
      <c r="J636" s="4">
        <f t="shared" si="19"/>
        <v>1</v>
      </c>
      <c r="K636" s="19"/>
      <c r="M636"/>
      <c r="Q636" s="18"/>
      <c r="U636" s="4"/>
      <c r="W636" s="4"/>
    </row>
    <row r="637" spans="1:23" x14ac:dyDescent="0.25">
      <c r="A637" s="2" t="s">
        <v>240</v>
      </c>
      <c r="B637" s="2">
        <v>4</v>
      </c>
      <c r="C637"/>
      <c r="D637" s="2">
        <v>4</v>
      </c>
      <c r="E637" s="11">
        <v>1</v>
      </c>
      <c r="G637" s="11">
        <f t="shared" si="18"/>
        <v>5</v>
      </c>
      <c r="I637"/>
      <c r="J637" s="4">
        <f t="shared" si="19"/>
        <v>1</v>
      </c>
      <c r="K637" s="19"/>
      <c r="M637"/>
      <c r="Q637" s="18"/>
      <c r="U637" s="4"/>
      <c r="W637" s="4"/>
    </row>
    <row r="638" spans="1:23" x14ac:dyDescent="0.25">
      <c r="A638" s="2" t="s">
        <v>240</v>
      </c>
      <c r="B638" s="2">
        <v>6</v>
      </c>
      <c r="C638"/>
      <c r="D638" s="2">
        <v>4</v>
      </c>
      <c r="E638" s="11">
        <v>11</v>
      </c>
      <c r="F638" s="2">
        <v>3</v>
      </c>
      <c r="G638" s="11">
        <f t="shared" ref="G638:G701" si="20">D638+E638</f>
        <v>15</v>
      </c>
      <c r="I638"/>
      <c r="J638" s="4">
        <f t="shared" si="19"/>
        <v>0.83333333333333337</v>
      </c>
      <c r="K638" s="19"/>
      <c r="M638"/>
      <c r="Q638" s="18"/>
      <c r="U638" s="4"/>
      <c r="W638" s="4"/>
    </row>
    <row r="639" spans="1:23" x14ac:dyDescent="0.25">
      <c r="A639" s="2" t="s">
        <v>240</v>
      </c>
      <c r="B639" s="2">
        <v>7</v>
      </c>
      <c r="C639"/>
      <c r="D639" s="2">
        <v>17</v>
      </c>
      <c r="E639" s="11">
        <v>1</v>
      </c>
      <c r="F639" s="2">
        <v>4</v>
      </c>
      <c r="G639" s="11">
        <f t="shared" si="20"/>
        <v>18</v>
      </c>
      <c r="I639"/>
      <c r="J639" s="4">
        <f t="shared" si="19"/>
        <v>0.81818181818181823</v>
      </c>
      <c r="K639" s="19"/>
      <c r="M639"/>
      <c r="Q639" s="18"/>
      <c r="U639" s="4"/>
      <c r="W639" s="4"/>
    </row>
    <row r="640" spans="1:23" x14ac:dyDescent="0.25">
      <c r="A640" s="2" t="s">
        <v>240</v>
      </c>
      <c r="B640" s="2">
        <v>8</v>
      </c>
      <c r="C640"/>
      <c r="D640" s="2">
        <v>4</v>
      </c>
      <c r="G640" s="11">
        <f t="shared" si="20"/>
        <v>4</v>
      </c>
      <c r="I640"/>
      <c r="J640" s="4">
        <f t="shared" si="19"/>
        <v>1</v>
      </c>
      <c r="K640" s="19"/>
      <c r="M640"/>
      <c r="Q640" s="18"/>
      <c r="U640" s="4"/>
      <c r="W640" s="4"/>
    </row>
    <row r="641" spans="1:23" x14ac:dyDescent="0.25">
      <c r="A641" s="2" t="s">
        <v>240</v>
      </c>
      <c r="B641" s="2">
        <v>9</v>
      </c>
      <c r="C641"/>
      <c r="D641" s="2">
        <v>8</v>
      </c>
      <c r="E641" s="11">
        <v>1</v>
      </c>
      <c r="F641" s="2">
        <v>1</v>
      </c>
      <c r="G641" s="11">
        <f t="shared" si="20"/>
        <v>9</v>
      </c>
      <c r="H641" s="11">
        <f>SUM(G634:G641)</f>
        <v>382</v>
      </c>
      <c r="I641"/>
      <c r="J641" s="4">
        <f t="shared" si="19"/>
        <v>0.9</v>
      </c>
      <c r="K641" s="19">
        <f>H641/(382+26)</f>
        <v>0.93627450980392157</v>
      </c>
      <c r="M641"/>
      <c r="Q641" s="18"/>
      <c r="U641" s="4"/>
      <c r="W641" s="4"/>
    </row>
    <row r="642" spans="1:23" x14ac:dyDescent="0.25">
      <c r="A642" s="2" t="s">
        <v>241</v>
      </c>
      <c r="B642" s="2">
        <v>1</v>
      </c>
      <c r="C642"/>
      <c r="E642" s="11">
        <v>2</v>
      </c>
      <c r="G642" s="11">
        <f t="shared" si="20"/>
        <v>2</v>
      </c>
      <c r="I642"/>
      <c r="J642" s="4">
        <f t="shared" si="19"/>
        <v>1</v>
      </c>
      <c r="K642" s="19"/>
      <c r="M642"/>
      <c r="Q642" s="18"/>
      <c r="U642" s="4"/>
      <c r="W642" s="4"/>
    </row>
    <row r="643" spans="1:23" x14ac:dyDescent="0.25">
      <c r="A643" s="2" t="s">
        <v>241</v>
      </c>
      <c r="B643" s="2">
        <v>4</v>
      </c>
      <c r="E643" s="11">
        <v>3</v>
      </c>
      <c r="F643" s="2">
        <v>1</v>
      </c>
      <c r="G643" s="11">
        <f t="shared" si="20"/>
        <v>3</v>
      </c>
      <c r="H643" s="2">
        <v>5</v>
      </c>
      <c r="J643" s="4">
        <f t="shared" si="19"/>
        <v>0.75</v>
      </c>
      <c r="K643" s="19">
        <f>H643/6</f>
        <v>0.83333333333333337</v>
      </c>
      <c r="N643"/>
      <c r="U643" s="4"/>
      <c r="W643" s="4"/>
    </row>
    <row r="644" spans="1:23" x14ac:dyDescent="0.25">
      <c r="A644" s="2" t="s">
        <v>242</v>
      </c>
      <c r="B644" s="2">
        <v>9</v>
      </c>
      <c r="D644" s="2">
        <v>27</v>
      </c>
      <c r="E644" s="11">
        <v>1</v>
      </c>
      <c r="F644" s="2">
        <v>3</v>
      </c>
      <c r="G644" s="11">
        <f t="shared" si="20"/>
        <v>28</v>
      </c>
      <c r="H644" s="2">
        <v>28</v>
      </c>
      <c r="J644" s="4">
        <f t="shared" si="19"/>
        <v>0.90322580645161288</v>
      </c>
      <c r="K644" s="19"/>
      <c r="N644"/>
      <c r="U644" s="4"/>
      <c r="W644" s="4"/>
    </row>
    <row r="645" spans="1:23" x14ac:dyDescent="0.25">
      <c r="A645" s="2" t="s">
        <v>243</v>
      </c>
      <c r="B645" s="2">
        <v>4</v>
      </c>
      <c r="D645" s="2">
        <v>6</v>
      </c>
      <c r="E645" s="11">
        <v>3</v>
      </c>
      <c r="G645" s="11">
        <f t="shared" si="20"/>
        <v>9</v>
      </c>
      <c r="J645" s="4">
        <f t="shared" ref="J645:J708" si="21">(D645+E645)/(D645+E645+F645)</f>
        <v>1</v>
      </c>
      <c r="K645" s="19"/>
      <c r="N645"/>
      <c r="U645" s="4"/>
      <c r="W645" s="4"/>
    </row>
    <row r="646" spans="1:23" x14ac:dyDescent="0.25">
      <c r="A646" s="2" t="s">
        <v>243</v>
      </c>
      <c r="B646" s="2">
        <v>5</v>
      </c>
      <c r="D646" s="2">
        <v>1</v>
      </c>
      <c r="E646" s="11">
        <v>4</v>
      </c>
      <c r="F646" s="2">
        <v>2</v>
      </c>
      <c r="G646" s="11">
        <f t="shared" si="20"/>
        <v>5</v>
      </c>
      <c r="H646" s="2">
        <v>14</v>
      </c>
      <c r="J646" s="4">
        <f t="shared" si="21"/>
        <v>0.7142857142857143</v>
      </c>
      <c r="K646" s="19">
        <f>H646/16</f>
        <v>0.875</v>
      </c>
      <c r="N646"/>
      <c r="U646" s="4"/>
      <c r="W646" s="4"/>
    </row>
    <row r="647" spans="1:23" x14ac:dyDescent="0.25">
      <c r="A647" s="2" t="s">
        <v>244</v>
      </c>
      <c r="B647" s="2">
        <v>7</v>
      </c>
      <c r="D647" s="18">
        <v>1</v>
      </c>
      <c r="G647" s="11">
        <f t="shared" si="20"/>
        <v>1</v>
      </c>
      <c r="H647" s="18">
        <v>1</v>
      </c>
      <c r="I647"/>
      <c r="J647" s="4">
        <f t="shared" si="21"/>
        <v>1</v>
      </c>
      <c r="K647" s="19">
        <v>1</v>
      </c>
      <c r="M647"/>
      <c r="N647"/>
      <c r="O647"/>
      <c r="Q647" s="18"/>
      <c r="U647" s="4"/>
      <c r="W647" s="4"/>
    </row>
    <row r="648" spans="1:23" x14ac:dyDescent="0.25">
      <c r="A648" s="2" t="s">
        <v>245</v>
      </c>
      <c r="B648" s="2">
        <v>7</v>
      </c>
      <c r="D648" s="18">
        <v>2</v>
      </c>
      <c r="F648" s="2">
        <v>2</v>
      </c>
      <c r="G648" s="11">
        <f t="shared" si="20"/>
        <v>2</v>
      </c>
      <c r="H648" s="18"/>
      <c r="I648"/>
      <c r="J648" s="4">
        <f t="shared" si="21"/>
        <v>0.5</v>
      </c>
      <c r="K648" s="19"/>
      <c r="M648"/>
      <c r="N648"/>
      <c r="O648"/>
      <c r="Q648" s="18"/>
      <c r="U648" s="4"/>
      <c r="W648" s="4"/>
    </row>
    <row r="649" spans="1:23" x14ac:dyDescent="0.25">
      <c r="A649" s="2" t="s">
        <v>245</v>
      </c>
      <c r="B649" s="2">
        <v>8</v>
      </c>
      <c r="D649" s="18">
        <v>3</v>
      </c>
      <c r="G649" s="11">
        <f t="shared" si="20"/>
        <v>3</v>
      </c>
      <c r="H649" s="18">
        <v>5</v>
      </c>
      <c r="I649"/>
      <c r="J649" s="4">
        <f t="shared" si="21"/>
        <v>1</v>
      </c>
      <c r="K649" s="19">
        <f>H649/7</f>
        <v>0.7142857142857143</v>
      </c>
      <c r="M649"/>
      <c r="N649" s="18"/>
      <c r="O649"/>
      <c r="Q649" s="18"/>
      <c r="U649" s="4"/>
      <c r="W649" s="4"/>
    </row>
    <row r="650" spans="1:23" x14ac:dyDescent="0.25">
      <c r="A650" s="2" t="s">
        <v>246</v>
      </c>
      <c r="B650" s="2">
        <v>6</v>
      </c>
      <c r="D650" s="18"/>
      <c r="E650" s="11">
        <v>1</v>
      </c>
      <c r="G650" s="11">
        <f t="shared" si="20"/>
        <v>1</v>
      </c>
      <c r="H650" s="18"/>
      <c r="I650"/>
      <c r="J650" s="4">
        <f t="shared" si="21"/>
        <v>1</v>
      </c>
      <c r="K650" s="19"/>
      <c r="M650"/>
      <c r="N650" s="18"/>
      <c r="O650"/>
      <c r="Q650" s="18"/>
      <c r="U650" s="4"/>
      <c r="W650" s="4"/>
    </row>
    <row r="651" spans="1:23" x14ac:dyDescent="0.25">
      <c r="A651" s="2" t="s">
        <v>246</v>
      </c>
      <c r="B651" s="2">
        <v>7</v>
      </c>
      <c r="D651" s="18">
        <v>10</v>
      </c>
      <c r="E651" s="11">
        <v>1</v>
      </c>
      <c r="G651" s="11">
        <f t="shared" si="20"/>
        <v>11</v>
      </c>
      <c r="H651" s="18"/>
      <c r="I651"/>
      <c r="J651" s="4">
        <f t="shared" si="21"/>
        <v>1</v>
      </c>
      <c r="K651" s="19"/>
      <c r="M651"/>
      <c r="N651" s="18"/>
      <c r="O651"/>
      <c r="Q651" s="18"/>
      <c r="U651" s="4"/>
      <c r="W651" s="4"/>
    </row>
    <row r="652" spans="1:23" x14ac:dyDescent="0.25">
      <c r="A652" s="2" t="s">
        <v>246</v>
      </c>
      <c r="B652" s="2">
        <v>8</v>
      </c>
      <c r="D652" s="2">
        <v>287</v>
      </c>
      <c r="E652" s="11">
        <v>22</v>
      </c>
      <c r="F652" s="2">
        <v>19</v>
      </c>
      <c r="G652" s="11">
        <f t="shared" si="20"/>
        <v>309</v>
      </c>
      <c r="J652" s="4">
        <f t="shared" si="21"/>
        <v>0.94207317073170727</v>
      </c>
      <c r="U652" s="4"/>
      <c r="W652" s="4"/>
    </row>
    <row r="653" spans="1:23" x14ac:dyDescent="0.25">
      <c r="A653" s="2" t="s">
        <v>246</v>
      </c>
      <c r="B653" s="2">
        <v>9</v>
      </c>
      <c r="D653" s="2">
        <v>3</v>
      </c>
      <c r="G653" s="11">
        <f t="shared" si="20"/>
        <v>3</v>
      </c>
      <c r="H653" s="11">
        <f>SUM(G650:G653)</f>
        <v>324</v>
      </c>
      <c r="J653" s="4">
        <f t="shared" si="21"/>
        <v>1</v>
      </c>
      <c r="K653" s="4">
        <f>H653/343</f>
        <v>0.94460641399416911</v>
      </c>
      <c r="U653" s="4"/>
      <c r="W653" s="4"/>
    </row>
    <row r="654" spans="1:23" x14ac:dyDescent="0.25">
      <c r="A654" s="2" t="s">
        <v>247</v>
      </c>
      <c r="B654" s="2">
        <v>1</v>
      </c>
      <c r="E654" s="11">
        <v>1</v>
      </c>
      <c r="G654" s="11">
        <f t="shared" si="20"/>
        <v>1</v>
      </c>
      <c r="J654" s="4">
        <f t="shared" si="21"/>
        <v>1</v>
      </c>
      <c r="U654" s="4"/>
      <c r="W654" s="4"/>
    </row>
    <row r="655" spans="1:23" x14ac:dyDescent="0.25">
      <c r="A655" s="2" t="s">
        <v>247</v>
      </c>
      <c r="B655" s="2">
        <v>3</v>
      </c>
      <c r="D655" s="2">
        <v>42</v>
      </c>
      <c r="E655" s="11">
        <v>3</v>
      </c>
      <c r="F655" s="2">
        <v>3</v>
      </c>
      <c r="G655" s="11">
        <f t="shared" si="20"/>
        <v>45</v>
      </c>
      <c r="J655" s="4">
        <f t="shared" si="21"/>
        <v>0.9375</v>
      </c>
      <c r="U655" s="4"/>
      <c r="W655" s="4"/>
    </row>
    <row r="656" spans="1:23" x14ac:dyDescent="0.25">
      <c r="A656" s="2" t="s">
        <v>247</v>
      </c>
      <c r="B656" s="2">
        <v>7</v>
      </c>
      <c r="D656" s="2">
        <v>12</v>
      </c>
      <c r="F656" s="2">
        <v>3</v>
      </c>
      <c r="G656" s="11">
        <f t="shared" si="20"/>
        <v>12</v>
      </c>
      <c r="H656" s="2">
        <v>58</v>
      </c>
      <c r="J656" s="4">
        <f t="shared" si="21"/>
        <v>0.8</v>
      </c>
      <c r="K656" s="4">
        <f>H656/64</f>
        <v>0.90625</v>
      </c>
      <c r="U656" s="4"/>
      <c r="W656" s="4"/>
    </row>
    <row r="657" spans="1:23" x14ac:dyDescent="0.25">
      <c r="A657" s="2" t="s">
        <v>248</v>
      </c>
      <c r="B657" s="2">
        <v>4</v>
      </c>
      <c r="D657" s="2">
        <v>5</v>
      </c>
      <c r="E657" s="11">
        <v>4</v>
      </c>
      <c r="F657" s="2">
        <v>4</v>
      </c>
      <c r="G657" s="11">
        <f t="shared" si="20"/>
        <v>9</v>
      </c>
      <c r="J657" s="4">
        <f t="shared" si="21"/>
        <v>0.69230769230769229</v>
      </c>
      <c r="U657" s="4"/>
      <c r="W657" s="4"/>
    </row>
    <row r="658" spans="1:23" x14ac:dyDescent="0.25">
      <c r="A658" s="2" t="s">
        <v>248</v>
      </c>
      <c r="B658" s="2">
        <v>8</v>
      </c>
      <c r="D658" s="2">
        <v>40</v>
      </c>
      <c r="E658" s="11">
        <v>1</v>
      </c>
      <c r="F658" s="2">
        <v>1</v>
      </c>
      <c r="G658" s="11">
        <f t="shared" si="20"/>
        <v>41</v>
      </c>
      <c r="H658" s="2">
        <v>50</v>
      </c>
      <c r="J658" s="4">
        <f t="shared" si="21"/>
        <v>0.97619047619047616</v>
      </c>
      <c r="K658" s="4">
        <f>H658/55</f>
        <v>0.90909090909090906</v>
      </c>
      <c r="M658"/>
      <c r="Q658" s="18"/>
      <c r="U658" s="4"/>
      <c r="W658" s="4"/>
    </row>
    <row r="659" spans="1:23" x14ac:dyDescent="0.25">
      <c r="A659" s="2" t="s">
        <v>249</v>
      </c>
      <c r="B659" s="2">
        <v>4</v>
      </c>
      <c r="C659"/>
      <c r="D659" s="2">
        <v>6</v>
      </c>
      <c r="E659" s="11">
        <v>7</v>
      </c>
      <c r="F659" s="2">
        <v>2</v>
      </c>
      <c r="G659" s="11">
        <f t="shared" si="20"/>
        <v>13</v>
      </c>
      <c r="J659" s="4">
        <f t="shared" si="21"/>
        <v>0.8666666666666667</v>
      </c>
      <c r="U659" s="4"/>
      <c r="W659" s="4"/>
    </row>
    <row r="660" spans="1:23" x14ac:dyDescent="0.25">
      <c r="A660" s="2" t="s">
        <v>249</v>
      </c>
      <c r="B660" s="2">
        <v>5</v>
      </c>
      <c r="C660"/>
      <c r="D660" s="18">
        <v>8</v>
      </c>
      <c r="E660" s="11">
        <v>25</v>
      </c>
      <c r="G660" s="11">
        <f t="shared" si="20"/>
        <v>33</v>
      </c>
      <c r="H660" s="2">
        <v>46</v>
      </c>
      <c r="I660"/>
      <c r="J660" s="4">
        <f t="shared" si="21"/>
        <v>1</v>
      </c>
      <c r="K660" s="4">
        <f>H660/48</f>
        <v>0.95833333333333337</v>
      </c>
      <c r="M660"/>
      <c r="O660"/>
      <c r="Q660" s="18"/>
      <c r="U660" s="4"/>
      <c r="W660" s="4"/>
    </row>
    <row r="661" spans="1:23" x14ac:dyDescent="0.25">
      <c r="A661" s="2" t="s">
        <v>250</v>
      </c>
      <c r="B661" s="2">
        <v>1</v>
      </c>
      <c r="C661"/>
      <c r="D661" s="18">
        <v>12</v>
      </c>
      <c r="E661" s="11">
        <v>31</v>
      </c>
      <c r="G661" s="11">
        <f t="shared" si="20"/>
        <v>43</v>
      </c>
      <c r="H661" s="2">
        <v>43</v>
      </c>
      <c r="I661"/>
      <c r="J661" s="4">
        <f t="shared" si="21"/>
        <v>1</v>
      </c>
      <c r="K661" s="4">
        <v>1</v>
      </c>
      <c r="M661"/>
      <c r="O661"/>
      <c r="Q661" s="18"/>
      <c r="U661" s="4"/>
      <c r="W661" s="4"/>
    </row>
    <row r="662" spans="1:23" x14ac:dyDescent="0.25">
      <c r="A662" s="2" t="s">
        <v>251</v>
      </c>
      <c r="B662" s="2">
        <v>1</v>
      </c>
      <c r="D662" s="2">
        <v>8</v>
      </c>
      <c r="E662" s="11">
        <v>11</v>
      </c>
      <c r="F662" s="2">
        <v>5</v>
      </c>
      <c r="G662" s="11">
        <f t="shared" si="20"/>
        <v>19</v>
      </c>
      <c r="J662" s="4">
        <f t="shared" si="21"/>
        <v>0.79166666666666663</v>
      </c>
      <c r="U662" s="4"/>
      <c r="W662" s="4"/>
    </row>
    <row r="663" spans="1:23" x14ac:dyDescent="0.25">
      <c r="A663" s="2" t="s">
        <v>251</v>
      </c>
      <c r="B663" s="2">
        <v>6</v>
      </c>
      <c r="C663"/>
      <c r="D663" s="18">
        <v>25</v>
      </c>
      <c r="E663" s="11">
        <v>51</v>
      </c>
      <c r="F663" s="2">
        <v>9</v>
      </c>
      <c r="G663" s="11">
        <f t="shared" si="20"/>
        <v>76</v>
      </c>
      <c r="H663" s="18">
        <v>95</v>
      </c>
      <c r="I663"/>
      <c r="J663" s="4">
        <f t="shared" si="21"/>
        <v>0.89411764705882357</v>
      </c>
      <c r="K663" s="19">
        <f>H663/109</f>
        <v>0.87155963302752293</v>
      </c>
      <c r="M663"/>
      <c r="N663"/>
      <c r="O663"/>
      <c r="Q663" s="18"/>
      <c r="U663" s="4"/>
      <c r="W663" s="4"/>
    </row>
    <row r="664" spans="1:23" x14ac:dyDescent="0.25">
      <c r="A664" s="2" t="s">
        <v>252</v>
      </c>
      <c r="B664" s="2">
        <v>3</v>
      </c>
      <c r="C664"/>
      <c r="D664" s="2">
        <v>74</v>
      </c>
      <c r="E664" s="11">
        <v>4</v>
      </c>
      <c r="F664" s="2">
        <v>1</v>
      </c>
      <c r="G664" s="11">
        <f t="shared" si="20"/>
        <v>78</v>
      </c>
      <c r="H664" s="2">
        <v>78</v>
      </c>
      <c r="J664" s="4">
        <f t="shared" si="21"/>
        <v>0.98734177215189878</v>
      </c>
      <c r="Q664" s="18"/>
      <c r="U664" s="4"/>
      <c r="W664" s="4"/>
    </row>
    <row r="665" spans="1:23" x14ac:dyDescent="0.25">
      <c r="A665" s="2" t="s">
        <v>253</v>
      </c>
      <c r="B665" s="2">
        <v>2</v>
      </c>
      <c r="D665" s="2">
        <v>38</v>
      </c>
      <c r="E665" s="11">
        <v>3</v>
      </c>
      <c r="F665" s="2">
        <v>3</v>
      </c>
      <c r="G665" s="11">
        <f t="shared" si="20"/>
        <v>41</v>
      </c>
      <c r="J665" s="4">
        <f t="shared" si="21"/>
        <v>0.93181818181818177</v>
      </c>
      <c r="Q665" s="18"/>
      <c r="U665" s="4"/>
      <c r="W665" s="4"/>
    </row>
    <row r="666" spans="1:23" x14ac:dyDescent="0.25">
      <c r="A666" s="2" t="s">
        <v>253</v>
      </c>
      <c r="B666" s="2">
        <v>3</v>
      </c>
      <c r="D666" s="2">
        <v>1</v>
      </c>
      <c r="G666" s="11">
        <f t="shared" si="20"/>
        <v>1</v>
      </c>
      <c r="J666" s="4">
        <f t="shared" si="21"/>
        <v>1</v>
      </c>
      <c r="U666" s="4"/>
      <c r="W666" s="4"/>
    </row>
    <row r="667" spans="1:23" x14ac:dyDescent="0.25">
      <c r="A667" s="2" t="s">
        <v>253</v>
      </c>
      <c r="B667" s="2">
        <v>4</v>
      </c>
      <c r="E667" s="11">
        <v>4</v>
      </c>
      <c r="F667" s="2">
        <v>1</v>
      </c>
      <c r="G667" s="11">
        <f t="shared" si="20"/>
        <v>4</v>
      </c>
      <c r="J667" s="4">
        <f t="shared" si="21"/>
        <v>0.8</v>
      </c>
      <c r="U667" s="4"/>
      <c r="W667" s="4"/>
    </row>
    <row r="668" spans="1:23" x14ac:dyDescent="0.25">
      <c r="A668" s="2" t="s">
        <v>253</v>
      </c>
      <c r="B668" s="2">
        <v>5</v>
      </c>
      <c r="D668" s="2">
        <v>2</v>
      </c>
      <c r="E668" s="11">
        <v>3</v>
      </c>
      <c r="F668" s="2">
        <v>3</v>
      </c>
      <c r="G668" s="11">
        <f t="shared" si="20"/>
        <v>5</v>
      </c>
      <c r="J668" s="4">
        <f t="shared" si="21"/>
        <v>0.625</v>
      </c>
      <c r="U668" s="4"/>
      <c r="W668" s="4"/>
    </row>
    <row r="669" spans="1:23" x14ac:dyDescent="0.25">
      <c r="A669" s="2" t="s">
        <v>253</v>
      </c>
      <c r="B669" s="2">
        <v>6</v>
      </c>
      <c r="D669" s="2">
        <v>1</v>
      </c>
      <c r="G669" s="11">
        <f t="shared" si="20"/>
        <v>1</v>
      </c>
      <c r="J669" s="4">
        <f t="shared" si="21"/>
        <v>1</v>
      </c>
      <c r="U669" s="4"/>
      <c r="W669" s="4"/>
    </row>
    <row r="670" spans="1:23" x14ac:dyDescent="0.25">
      <c r="A670" s="2" t="s">
        <v>253</v>
      </c>
      <c r="B670" s="2">
        <v>9</v>
      </c>
      <c r="D670" s="2">
        <v>2</v>
      </c>
      <c r="G670" s="11">
        <f t="shared" si="20"/>
        <v>2</v>
      </c>
      <c r="H670" s="11">
        <f>SUM(G665:G670)</f>
        <v>54</v>
      </c>
      <c r="J670" s="4">
        <f t="shared" si="21"/>
        <v>1</v>
      </c>
      <c r="K670" s="4">
        <f>H670/61</f>
        <v>0.88524590163934425</v>
      </c>
      <c r="U670" s="4"/>
      <c r="W670" s="4"/>
    </row>
    <row r="671" spans="1:23" x14ac:dyDescent="0.25">
      <c r="A671" s="2" t="s">
        <v>254</v>
      </c>
      <c r="B671" s="2">
        <v>1</v>
      </c>
      <c r="D671" s="2">
        <v>7</v>
      </c>
      <c r="E671" s="11">
        <v>30</v>
      </c>
      <c r="F671" s="2">
        <v>2</v>
      </c>
      <c r="G671" s="11">
        <f t="shared" si="20"/>
        <v>37</v>
      </c>
      <c r="J671" s="4">
        <f t="shared" si="21"/>
        <v>0.94871794871794868</v>
      </c>
      <c r="U671" s="4"/>
      <c r="W671" s="4"/>
    </row>
    <row r="672" spans="1:23" x14ac:dyDescent="0.25">
      <c r="A672" s="2" t="s">
        <v>254</v>
      </c>
      <c r="B672" s="2">
        <v>3</v>
      </c>
      <c r="D672" s="2">
        <v>19</v>
      </c>
      <c r="E672" s="11">
        <v>4</v>
      </c>
      <c r="F672" s="2">
        <v>1</v>
      </c>
      <c r="G672" s="11">
        <f t="shared" si="20"/>
        <v>23</v>
      </c>
      <c r="J672" s="4">
        <f t="shared" si="21"/>
        <v>0.95833333333333337</v>
      </c>
      <c r="U672" s="4"/>
      <c r="W672" s="4"/>
    </row>
    <row r="673" spans="1:23" x14ac:dyDescent="0.25">
      <c r="A673" s="2" t="s">
        <v>254</v>
      </c>
      <c r="B673" s="2">
        <v>4</v>
      </c>
      <c r="D673" s="2">
        <v>3</v>
      </c>
      <c r="E673" s="11">
        <v>6</v>
      </c>
      <c r="G673" s="11">
        <f t="shared" si="20"/>
        <v>9</v>
      </c>
      <c r="I673"/>
      <c r="J673" s="4">
        <f t="shared" si="21"/>
        <v>1</v>
      </c>
      <c r="K673" s="19"/>
      <c r="U673" s="4"/>
      <c r="W673" s="4"/>
    </row>
    <row r="674" spans="1:23" x14ac:dyDescent="0.25">
      <c r="A674" s="2" t="s">
        <v>254</v>
      </c>
      <c r="B674" s="2">
        <v>5</v>
      </c>
      <c r="D674" s="2">
        <v>1</v>
      </c>
      <c r="E674" s="11">
        <v>4</v>
      </c>
      <c r="G674" s="11">
        <f t="shared" si="20"/>
        <v>5</v>
      </c>
      <c r="I674"/>
      <c r="J674" s="4">
        <f t="shared" si="21"/>
        <v>1</v>
      </c>
      <c r="K674" s="19"/>
      <c r="U674" s="4"/>
      <c r="W674" s="4"/>
    </row>
    <row r="675" spans="1:23" x14ac:dyDescent="0.25">
      <c r="A675" s="2" t="s">
        <v>254</v>
      </c>
      <c r="B675" s="2">
        <v>6</v>
      </c>
      <c r="D675" s="2">
        <v>3</v>
      </c>
      <c r="E675" s="11">
        <v>3</v>
      </c>
      <c r="F675" s="2">
        <v>3</v>
      </c>
      <c r="G675" s="11">
        <f t="shared" si="20"/>
        <v>6</v>
      </c>
      <c r="I675"/>
      <c r="J675" s="4">
        <f t="shared" si="21"/>
        <v>0.66666666666666663</v>
      </c>
      <c r="K675" s="19"/>
      <c r="U675" s="4"/>
      <c r="W675" s="4"/>
    </row>
    <row r="676" spans="1:23" x14ac:dyDescent="0.25">
      <c r="A676" s="2" t="s">
        <v>254</v>
      </c>
      <c r="B676" s="2">
        <v>7</v>
      </c>
      <c r="D676" s="2">
        <v>1</v>
      </c>
      <c r="G676" s="11">
        <f t="shared" si="20"/>
        <v>1</v>
      </c>
      <c r="I676"/>
      <c r="J676" s="4">
        <f t="shared" si="21"/>
        <v>1</v>
      </c>
      <c r="K676" s="19"/>
      <c r="U676" s="4"/>
      <c r="W676" s="4"/>
    </row>
    <row r="677" spans="1:23" x14ac:dyDescent="0.25">
      <c r="A677" s="2" t="s">
        <v>254</v>
      </c>
      <c r="B677" s="2">
        <v>8</v>
      </c>
      <c r="D677" s="2">
        <v>125</v>
      </c>
      <c r="E677" s="11">
        <v>15</v>
      </c>
      <c r="F677" s="2">
        <v>14</v>
      </c>
      <c r="G677" s="11">
        <f t="shared" si="20"/>
        <v>140</v>
      </c>
      <c r="I677"/>
      <c r="J677" s="4">
        <f t="shared" si="21"/>
        <v>0.90909090909090906</v>
      </c>
      <c r="K677" s="19"/>
      <c r="U677" s="4"/>
      <c r="W677" s="4"/>
    </row>
    <row r="678" spans="1:23" x14ac:dyDescent="0.25">
      <c r="A678" s="2" t="s">
        <v>254</v>
      </c>
      <c r="B678" s="2">
        <v>9</v>
      </c>
      <c r="D678" s="2">
        <v>183</v>
      </c>
      <c r="E678" s="11">
        <v>11</v>
      </c>
      <c r="F678" s="2">
        <v>21</v>
      </c>
      <c r="G678" s="11">
        <f t="shared" si="20"/>
        <v>194</v>
      </c>
      <c r="H678" s="11">
        <f>SUM(G671:G678)</f>
        <v>415</v>
      </c>
      <c r="I678"/>
      <c r="J678" s="4">
        <f t="shared" si="21"/>
        <v>0.9023255813953488</v>
      </c>
      <c r="K678" s="19">
        <f>H678/456</f>
        <v>0.91008771929824561</v>
      </c>
      <c r="U678" s="4"/>
      <c r="W678" s="4"/>
    </row>
    <row r="679" spans="1:23" x14ac:dyDescent="0.25">
      <c r="A679" s="2" t="s">
        <v>255</v>
      </c>
      <c r="B679" s="2">
        <v>4</v>
      </c>
      <c r="D679" s="2">
        <v>56</v>
      </c>
      <c r="E679" s="11">
        <v>74</v>
      </c>
      <c r="F679" s="2">
        <v>8</v>
      </c>
      <c r="G679" s="11">
        <f t="shared" si="20"/>
        <v>130</v>
      </c>
      <c r="I679"/>
      <c r="J679" s="4">
        <f t="shared" si="21"/>
        <v>0.94202898550724634</v>
      </c>
      <c r="K679" s="19"/>
      <c r="U679" s="4"/>
      <c r="W679" s="4"/>
    </row>
    <row r="680" spans="1:23" x14ac:dyDescent="0.25">
      <c r="A680" s="2" t="s">
        <v>255</v>
      </c>
      <c r="B680" s="2">
        <v>5</v>
      </c>
      <c r="E680" s="11">
        <v>1</v>
      </c>
      <c r="G680" s="11">
        <f t="shared" si="20"/>
        <v>1</v>
      </c>
      <c r="H680" s="2">
        <v>131</v>
      </c>
      <c r="I680"/>
      <c r="J680" s="4">
        <f t="shared" si="21"/>
        <v>1</v>
      </c>
      <c r="K680" s="19">
        <f>H680/139</f>
        <v>0.94244604316546765</v>
      </c>
      <c r="U680" s="4"/>
      <c r="W680" s="4"/>
    </row>
    <row r="681" spans="1:23" x14ac:dyDescent="0.25">
      <c r="A681" s="2" t="s">
        <v>256</v>
      </c>
      <c r="B681" s="2">
        <v>4</v>
      </c>
      <c r="E681" s="11">
        <v>1</v>
      </c>
      <c r="F681" s="2">
        <v>1</v>
      </c>
      <c r="G681" s="11">
        <f t="shared" si="20"/>
        <v>1</v>
      </c>
      <c r="I681"/>
      <c r="J681" s="4">
        <f t="shared" si="21"/>
        <v>0.5</v>
      </c>
      <c r="K681" s="19"/>
      <c r="U681" s="4"/>
      <c r="W681" s="4"/>
    </row>
    <row r="682" spans="1:23" x14ac:dyDescent="0.25">
      <c r="A682" s="2" t="s">
        <v>256</v>
      </c>
      <c r="B682" s="2">
        <v>5</v>
      </c>
      <c r="E682" s="11">
        <v>1</v>
      </c>
      <c r="G682" s="11">
        <f t="shared" si="20"/>
        <v>1</v>
      </c>
      <c r="I682"/>
      <c r="J682" s="4">
        <f t="shared" si="21"/>
        <v>1</v>
      </c>
      <c r="K682" s="19"/>
      <c r="U682" s="4"/>
      <c r="W682" s="4"/>
    </row>
    <row r="683" spans="1:23" x14ac:dyDescent="0.25">
      <c r="A683" s="2" t="s">
        <v>256</v>
      </c>
      <c r="B683" s="2">
        <v>6</v>
      </c>
      <c r="D683" s="2">
        <v>3</v>
      </c>
      <c r="E683" s="11">
        <v>3</v>
      </c>
      <c r="G683" s="11">
        <f t="shared" si="20"/>
        <v>6</v>
      </c>
      <c r="H683" s="11">
        <f>SUM(G681:G683)</f>
        <v>8</v>
      </c>
      <c r="I683"/>
      <c r="J683" s="4">
        <f t="shared" si="21"/>
        <v>1</v>
      </c>
      <c r="K683" s="19">
        <f>G683/9</f>
        <v>0.66666666666666663</v>
      </c>
      <c r="U683" s="4"/>
      <c r="W683" s="4"/>
    </row>
    <row r="684" spans="1:23" x14ac:dyDescent="0.25">
      <c r="A684" s="2" t="s">
        <v>257</v>
      </c>
      <c r="B684" s="2">
        <v>1</v>
      </c>
      <c r="D684" s="2">
        <v>2</v>
      </c>
      <c r="E684" s="11">
        <v>5</v>
      </c>
      <c r="F684" s="2">
        <v>4</v>
      </c>
      <c r="G684" s="11">
        <f t="shared" si="20"/>
        <v>7</v>
      </c>
      <c r="H684" s="18"/>
      <c r="J684" s="4">
        <f t="shared" si="21"/>
        <v>0.63636363636363635</v>
      </c>
      <c r="K684" s="19"/>
      <c r="M684"/>
      <c r="U684" s="4"/>
      <c r="W684" s="4"/>
    </row>
    <row r="685" spans="1:23" x14ac:dyDescent="0.25">
      <c r="A685" s="2" t="s">
        <v>257</v>
      </c>
      <c r="B685" s="2">
        <v>9</v>
      </c>
      <c r="C685"/>
      <c r="D685" s="2">
        <v>1</v>
      </c>
      <c r="G685" s="11">
        <f t="shared" si="20"/>
        <v>1</v>
      </c>
      <c r="H685" s="2">
        <v>8</v>
      </c>
      <c r="I685"/>
      <c r="J685" s="4">
        <f t="shared" si="21"/>
        <v>1</v>
      </c>
      <c r="K685" s="4">
        <f>H685/12</f>
        <v>0.66666666666666663</v>
      </c>
      <c r="U685" s="4"/>
      <c r="W685" s="4"/>
    </row>
    <row r="686" spans="1:23" x14ac:dyDescent="0.25">
      <c r="A686" s="2" t="s">
        <v>258</v>
      </c>
      <c r="B686" s="2">
        <v>5</v>
      </c>
      <c r="C686"/>
      <c r="D686" s="2">
        <v>5</v>
      </c>
      <c r="E686" s="11">
        <v>3</v>
      </c>
      <c r="F686" s="2">
        <v>1</v>
      </c>
      <c r="G686" s="11">
        <f t="shared" si="20"/>
        <v>8</v>
      </c>
      <c r="I686"/>
      <c r="J686" s="4">
        <f t="shared" si="21"/>
        <v>0.88888888888888884</v>
      </c>
      <c r="U686" s="4"/>
      <c r="W686" s="4"/>
    </row>
    <row r="687" spans="1:23" x14ac:dyDescent="0.25">
      <c r="A687" s="2" t="s">
        <v>258</v>
      </c>
      <c r="B687" s="2">
        <v>6</v>
      </c>
      <c r="C687"/>
      <c r="D687" s="2">
        <v>4</v>
      </c>
      <c r="E687" s="11">
        <v>4</v>
      </c>
      <c r="F687" s="2">
        <v>4</v>
      </c>
      <c r="G687" s="11">
        <f t="shared" si="20"/>
        <v>8</v>
      </c>
      <c r="I687"/>
      <c r="J687" s="4">
        <f t="shared" si="21"/>
        <v>0.66666666666666663</v>
      </c>
      <c r="U687" s="4"/>
      <c r="W687" s="4"/>
    </row>
    <row r="688" spans="1:23" x14ac:dyDescent="0.25">
      <c r="A688" s="2" t="s">
        <v>258</v>
      </c>
      <c r="B688" s="2">
        <v>7</v>
      </c>
      <c r="C688"/>
      <c r="D688" s="2">
        <v>3</v>
      </c>
      <c r="G688" s="11">
        <f t="shared" si="20"/>
        <v>3</v>
      </c>
      <c r="H688" s="2">
        <v>19</v>
      </c>
      <c r="I688"/>
      <c r="J688" s="4">
        <f t="shared" si="21"/>
        <v>1</v>
      </c>
      <c r="K688" s="4">
        <f>H688/24</f>
        <v>0.79166666666666663</v>
      </c>
      <c r="U688" s="4"/>
      <c r="W688" s="4"/>
    </row>
    <row r="689" spans="1:23" x14ac:dyDescent="0.25">
      <c r="A689" s="2" t="s">
        <v>259</v>
      </c>
      <c r="B689" s="2">
        <v>7</v>
      </c>
      <c r="D689" s="2">
        <v>3</v>
      </c>
      <c r="F689" s="2">
        <v>1</v>
      </c>
      <c r="G689" s="11">
        <f t="shared" si="20"/>
        <v>3</v>
      </c>
      <c r="I689"/>
      <c r="J689" s="4">
        <f t="shared" si="21"/>
        <v>0.75</v>
      </c>
      <c r="K689" s="19"/>
      <c r="M689"/>
      <c r="N689"/>
      <c r="U689" s="4"/>
      <c r="W689" s="4"/>
    </row>
    <row r="690" spans="1:23" x14ac:dyDescent="0.25">
      <c r="A690" s="2" t="s">
        <v>259</v>
      </c>
      <c r="B690" s="2">
        <v>9</v>
      </c>
      <c r="C690"/>
      <c r="D690" s="2">
        <v>2</v>
      </c>
      <c r="G690" s="11">
        <f t="shared" si="20"/>
        <v>2</v>
      </c>
      <c r="H690" s="2">
        <v>5</v>
      </c>
      <c r="J690" s="4">
        <f t="shared" si="21"/>
        <v>1</v>
      </c>
      <c r="K690" s="4">
        <f>H690/6</f>
        <v>0.83333333333333337</v>
      </c>
      <c r="U690" s="4"/>
      <c r="W690" s="4"/>
    </row>
    <row r="691" spans="1:23" x14ac:dyDescent="0.25">
      <c r="A691" s="2" t="s">
        <v>260</v>
      </c>
      <c r="B691" s="2">
        <v>2</v>
      </c>
      <c r="C691"/>
      <c r="D691" s="2">
        <v>52</v>
      </c>
      <c r="E691" s="11">
        <v>13</v>
      </c>
      <c r="F691" s="2">
        <v>13</v>
      </c>
      <c r="G691" s="11">
        <f t="shared" si="20"/>
        <v>65</v>
      </c>
      <c r="H691" s="2">
        <v>65</v>
      </c>
      <c r="J691" s="4">
        <f t="shared" si="21"/>
        <v>0.83333333333333337</v>
      </c>
      <c r="K691" s="4">
        <v>0.83299999999999996</v>
      </c>
      <c r="U691" s="4"/>
      <c r="W691" s="4"/>
    </row>
    <row r="692" spans="1:23" x14ac:dyDescent="0.25">
      <c r="A692" s="2" t="s">
        <v>261</v>
      </c>
      <c r="B692" s="2">
        <v>1</v>
      </c>
      <c r="C692"/>
      <c r="D692" s="18">
        <v>1</v>
      </c>
      <c r="E692" s="11">
        <v>10</v>
      </c>
      <c r="G692" s="11">
        <f t="shared" si="20"/>
        <v>11</v>
      </c>
      <c r="H692" s="18"/>
      <c r="J692" s="4">
        <f t="shared" si="21"/>
        <v>1</v>
      </c>
      <c r="N692"/>
      <c r="Q692" s="18"/>
      <c r="U692" s="4"/>
      <c r="W692" s="4"/>
    </row>
    <row r="693" spans="1:23" x14ac:dyDescent="0.25">
      <c r="A693" s="2" t="s">
        <v>261</v>
      </c>
      <c r="B693" s="2">
        <v>3</v>
      </c>
      <c r="D693" s="2">
        <v>8</v>
      </c>
      <c r="G693" s="11">
        <f t="shared" si="20"/>
        <v>8</v>
      </c>
      <c r="J693" s="4">
        <f t="shared" si="21"/>
        <v>1</v>
      </c>
      <c r="K693" s="19"/>
      <c r="U693" s="4"/>
      <c r="W693" s="4"/>
    </row>
    <row r="694" spans="1:23" x14ac:dyDescent="0.25">
      <c r="A694" s="2" t="s">
        <v>261</v>
      </c>
      <c r="B694" s="2">
        <v>9</v>
      </c>
      <c r="D694" s="2">
        <v>1</v>
      </c>
      <c r="E694" s="11">
        <v>1</v>
      </c>
      <c r="F694" s="2">
        <v>2</v>
      </c>
      <c r="G694" s="11">
        <f t="shared" si="20"/>
        <v>2</v>
      </c>
      <c r="H694" s="2">
        <v>21</v>
      </c>
      <c r="J694" s="4">
        <f t="shared" si="21"/>
        <v>0.5</v>
      </c>
      <c r="K694" s="19">
        <f>H694/23</f>
        <v>0.91304347826086951</v>
      </c>
      <c r="U694" s="4"/>
      <c r="W694" s="4"/>
    </row>
    <row r="695" spans="1:23" x14ac:dyDescent="0.25">
      <c r="A695" s="2" t="s">
        <v>262</v>
      </c>
      <c r="B695" s="2">
        <v>1</v>
      </c>
      <c r="D695" s="2">
        <v>1</v>
      </c>
      <c r="E695" s="11">
        <v>36</v>
      </c>
      <c r="F695" s="2">
        <v>3</v>
      </c>
      <c r="G695" s="11">
        <f t="shared" si="20"/>
        <v>37</v>
      </c>
      <c r="H695" s="2">
        <v>37</v>
      </c>
      <c r="J695" s="4">
        <f t="shared" si="21"/>
        <v>0.92500000000000004</v>
      </c>
      <c r="K695" s="19"/>
      <c r="U695" s="4"/>
      <c r="W695" s="4"/>
    </row>
    <row r="696" spans="1:23" x14ac:dyDescent="0.25">
      <c r="A696" s="2" t="s">
        <v>263</v>
      </c>
      <c r="B696" s="2">
        <v>1</v>
      </c>
      <c r="D696" s="2">
        <v>3</v>
      </c>
      <c r="E696" s="11">
        <v>10</v>
      </c>
      <c r="F696" s="2">
        <v>1</v>
      </c>
      <c r="G696" s="11">
        <f t="shared" si="20"/>
        <v>13</v>
      </c>
      <c r="J696" s="4">
        <f t="shared" si="21"/>
        <v>0.9285714285714286</v>
      </c>
      <c r="K696" s="19"/>
      <c r="U696" s="4"/>
      <c r="W696" s="4"/>
    </row>
    <row r="697" spans="1:23" x14ac:dyDescent="0.25">
      <c r="A697" s="2" t="s">
        <v>263</v>
      </c>
      <c r="B697" s="2">
        <v>4</v>
      </c>
      <c r="D697" s="2">
        <v>6</v>
      </c>
      <c r="E697" s="20">
        <v>2</v>
      </c>
      <c r="G697" s="11">
        <f t="shared" si="20"/>
        <v>8</v>
      </c>
      <c r="H697" s="18"/>
      <c r="J697" s="4">
        <f t="shared" si="21"/>
        <v>1</v>
      </c>
      <c r="M697"/>
      <c r="U697" s="4"/>
      <c r="W697" s="4"/>
    </row>
    <row r="698" spans="1:23" x14ac:dyDescent="0.25">
      <c r="A698" s="2" t="s">
        <v>263</v>
      </c>
      <c r="B698" s="2">
        <v>5</v>
      </c>
      <c r="E698" s="20">
        <v>1</v>
      </c>
      <c r="F698" s="2">
        <v>1</v>
      </c>
      <c r="G698" s="11">
        <f t="shared" si="20"/>
        <v>1</v>
      </c>
      <c r="H698" s="18"/>
      <c r="J698" s="4">
        <f t="shared" si="21"/>
        <v>0.5</v>
      </c>
      <c r="M698"/>
      <c r="U698" s="4"/>
      <c r="W698" s="4"/>
    </row>
    <row r="699" spans="1:23" x14ac:dyDescent="0.25">
      <c r="A699" s="2" t="s">
        <v>263</v>
      </c>
      <c r="B699" s="2">
        <v>6</v>
      </c>
      <c r="D699" s="2">
        <v>14</v>
      </c>
      <c r="E699" s="20">
        <v>30</v>
      </c>
      <c r="F699" s="2">
        <v>7</v>
      </c>
      <c r="G699" s="11">
        <f t="shared" si="20"/>
        <v>44</v>
      </c>
      <c r="H699" s="18"/>
      <c r="J699" s="4">
        <f t="shared" si="21"/>
        <v>0.86274509803921573</v>
      </c>
      <c r="M699"/>
      <c r="U699" s="4"/>
      <c r="W699" s="4"/>
    </row>
    <row r="700" spans="1:23" x14ac:dyDescent="0.25">
      <c r="A700" s="2" t="s">
        <v>263</v>
      </c>
      <c r="B700" s="2">
        <v>7</v>
      </c>
      <c r="D700" s="2">
        <v>2</v>
      </c>
      <c r="E700" s="20"/>
      <c r="G700" s="11">
        <f t="shared" si="20"/>
        <v>2</v>
      </c>
      <c r="H700" s="18"/>
      <c r="J700" s="4">
        <f t="shared" si="21"/>
        <v>1</v>
      </c>
      <c r="M700"/>
      <c r="U700" s="4"/>
      <c r="W700" s="4"/>
    </row>
    <row r="701" spans="1:23" x14ac:dyDescent="0.25">
      <c r="A701" s="2" t="s">
        <v>263</v>
      </c>
      <c r="B701" s="2">
        <v>8</v>
      </c>
      <c r="D701" s="2">
        <v>4</v>
      </c>
      <c r="E701" s="20"/>
      <c r="G701" s="11">
        <f t="shared" si="20"/>
        <v>4</v>
      </c>
      <c r="H701" s="18"/>
      <c r="J701" s="4">
        <f t="shared" si="21"/>
        <v>1</v>
      </c>
      <c r="M701"/>
      <c r="U701" s="4"/>
      <c r="W701" s="4"/>
    </row>
    <row r="702" spans="1:23" x14ac:dyDescent="0.25">
      <c r="A702" s="2" t="s">
        <v>263</v>
      </c>
      <c r="B702" s="2">
        <v>9</v>
      </c>
      <c r="D702" s="2">
        <v>5</v>
      </c>
      <c r="E702" s="20">
        <v>1</v>
      </c>
      <c r="G702" s="11">
        <f t="shared" ref="G702:G754" si="22">D702+E702</f>
        <v>6</v>
      </c>
      <c r="H702" s="20">
        <f>SUM(G696:G702)</f>
        <v>78</v>
      </c>
      <c r="J702" s="4">
        <f t="shared" si="21"/>
        <v>1</v>
      </c>
      <c r="K702" s="4">
        <f>H702/87</f>
        <v>0.89655172413793105</v>
      </c>
      <c r="M702"/>
      <c r="U702" s="4"/>
      <c r="W702" s="4"/>
    </row>
    <row r="703" spans="1:23" x14ac:dyDescent="0.25">
      <c r="A703" s="2" t="s">
        <v>264</v>
      </c>
      <c r="B703" s="2">
        <v>1</v>
      </c>
      <c r="D703" s="2">
        <v>2</v>
      </c>
      <c r="E703" s="20">
        <v>1</v>
      </c>
      <c r="G703" s="11">
        <f t="shared" si="22"/>
        <v>3</v>
      </c>
      <c r="H703" s="18"/>
      <c r="J703" s="4">
        <f t="shared" si="21"/>
        <v>1</v>
      </c>
      <c r="M703"/>
      <c r="U703" s="4"/>
      <c r="W703" s="4"/>
    </row>
    <row r="704" spans="1:23" x14ac:dyDescent="0.25">
      <c r="A704" s="2" t="s">
        <v>265</v>
      </c>
      <c r="B704" s="2">
        <v>1</v>
      </c>
      <c r="D704" s="2">
        <v>1</v>
      </c>
      <c r="E704" s="20"/>
      <c r="F704" s="2">
        <v>1</v>
      </c>
      <c r="G704" s="11">
        <f t="shared" si="22"/>
        <v>1</v>
      </c>
      <c r="H704" s="18"/>
      <c r="J704" s="4">
        <f t="shared" si="21"/>
        <v>0.5</v>
      </c>
      <c r="M704"/>
      <c r="U704" s="4"/>
      <c r="W704" s="4"/>
    </row>
    <row r="705" spans="1:23" x14ac:dyDescent="0.25">
      <c r="A705" s="2" t="s">
        <v>265</v>
      </c>
      <c r="B705" s="2">
        <v>8</v>
      </c>
      <c r="D705" s="2">
        <v>11</v>
      </c>
      <c r="E705" s="11">
        <v>1</v>
      </c>
      <c r="G705" s="11">
        <f t="shared" si="22"/>
        <v>12</v>
      </c>
      <c r="I705"/>
      <c r="J705" s="4">
        <f t="shared" si="21"/>
        <v>1</v>
      </c>
      <c r="M705"/>
      <c r="Q705" s="18"/>
      <c r="U705" s="4"/>
      <c r="W705" s="4"/>
    </row>
    <row r="706" spans="1:23" x14ac:dyDescent="0.25">
      <c r="A706" s="2" t="s">
        <v>265</v>
      </c>
      <c r="B706" s="2">
        <v>9</v>
      </c>
      <c r="D706" s="2">
        <v>9</v>
      </c>
      <c r="F706" s="2">
        <v>1</v>
      </c>
      <c r="G706" s="11">
        <f t="shared" si="22"/>
        <v>9</v>
      </c>
      <c r="H706" s="2">
        <v>22</v>
      </c>
      <c r="I706"/>
      <c r="J706" s="4">
        <f t="shared" si="21"/>
        <v>0.9</v>
      </c>
      <c r="K706" s="4">
        <f>H706/24</f>
        <v>0.91666666666666663</v>
      </c>
      <c r="M706"/>
      <c r="Q706" s="18"/>
      <c r="U706" s="4"/>
      <c r="W706" s="4"/>
    </row>
    <row r="707" spans="1:23" x14ac:dyDescent="0.25">
      <c r="A707" s="2" t="s">
        <v>266</v>
      </c>
      <c r="B707" s="2">
        <v>4</v>
      </c>
      <c r="D707" s="2">
        <v>2</v>
      </c>
      <c r="E707" s="11">
        <v>1</v>
      </c>
      <c r="G707" s="11">
        <f t="shared" si="22"/>
        <v>3</v>
      </c>
      <c r="I707"/>
      <c r="J707" s="4">
        <f t="shared" si="21"/>
        <v>1</v>
      </c>
      <c r="M707"/>
      <c r="Q707" s="18"/>
      <c r="U707" s="4"/>
      <c r="W707" s="4"/>
    </row>
    <row r="708" spans="1:23" x14ac:dyDescent="0.25">
      <c r="A708" s="2" t="s">
        <v>266</v>
      </c>
      <c r="B708" s="2">
        <v>5</v>
      </c>
      <c r="E708" s="11">
        <v>1</v>
      </c>
      <c r="F708" s="2">
        <v>1</v>
      </c>
      <c r="G708" s="11">
        <f t="shared" si="22"/>
        <v>1</v>
      </c>
      <c r="I708"/>
      <c r="J708" s="4">
        <f t="shared" si="21"/>
        <v>0.5</v>
      </c>
      <c r="M708"/>
      <c r="Q708" s="18"/>
      <c r="U708" s="4"/>
      <c r="W708" s="4"/>
    </row>
    <row r="709" spans="1:23" x14ac:dyDescent="0.25">
      <c r="A709" s="2" t="s">
        <v>266</v>
      </c>
      <c r="B709" s="2">
        <v>7</v>
      </c>
      <c r="D709" s="2">
        <v>4</v>
      </c>
      <c r="G709" s="11">
        <f t="shared" si="22"/>
        <v>4</v>
      </c>
      <c r="I709" s="18"/>
      <c r="J709" s="4">
        <f t="shared" ref="J709:J761" si="23">(D709+E709)/(D709+E709+F709)</f>
        <v>1</v>
      </c>
      <c r="M709" s="18"/>
      <c r="Q709" s="18"/>
      <c r="U709" s="4"/>
      <c r="W709" s="4"/>
    </row>
    <row r="710" spans="1:23" x14ac:dyDescent="0.25">
      <c r="A710" s="2" t="s">
        <v>266</v>
      </c>
      <c r="B710" s="2">
        <v>8</v>
      </c>
      <c r="D710" s="2">
        <v>7</v>
      </c>
      <c r="G710" s="11">
        <f t="shared" si="22"/>
        <v>7</v>
      </c>
      <c r="H710" s="2">
        <v>15</v>
      </c>
      <c r="I710" s="18"/>
      <c r="J710" s="4">
        <f t="shared" si="23"/>
        <v>1</v>
      </c>
      <c r="K710" s="4">
        <f>H710/16</f>
        <v>0.9375</v>
      </c>
      <c r="M710" s="18"/>
      <c r="Q710" s="18"/>
      <c r="U710" s="4"/>
      <c r="W710" s="4"/>
    </row>
    <row r="711" spans="1:23" x14ac:dyDescent="0.25">
      <c r="A711" s="2" t="s">
        <v>267</v>
      </c>
      <c r="B711" s="2">
        <v>1</v>
      </c>
      <c r="D711" s="2">
        <v>3</v>
      </c>
      <c r="E711" s="11">
        <v>4</v>
      </c>
      <c r="G711" s="11">
        <f t="shared" si="22"/>
        <v>7</v>
      </c>
      <c r="I711" s="18"/>
      <c r="J711" s="4">
        <f t="shared" si="23"/>
        <v>1</v>
      </c>
      <c r="M711" s="18"/>
      <c r="Q711" s="18"/>
      <c r="U711" s="4"/>
      <c r="W711" s="4"/>
    </row>
    <row r="712" spans="1:23" x14ac:dyDescent="0.25">
      <c r="A712" s="2" t="s">
        <v>267</v>
      </c>
      <c r="B712" s="2">
        <v>3</v>
      </c>
      <c r="D712" s="2">
        <v>16</v>
      </c>
      <c r="E712" s="11">
        <v>2</v>
      </c>
      <c r="G712" s="11">
        <f t="shared" si="22"/>
        <v>18</v>
      </c>
      <c r="I712" s="18"/>
      <c r="J712" s="4">
        <f t="shared" si="23"/>
        <v>1</v>
      </c>
      <c r="M712" s="18"/>
      <c r="Q712" s="18"/>
      <c r="U712" s="4"/>
      <c r="W712" s="4"/>
    </row>
    <row r="713" spans="1:23" x14ac:dyDescent="0.25">
      <c r="A713" s="2" t="s">
        <v>267</v>
      </c>
      <c r="B713" s="2">
        <v>5</v>
      </c>
      <c r="E713" s="11">
        <v>2</v>
      </c>
      <c r="G713" s="11">
        <f t="shared" si="22"/>
        <v>2</v>
      </c>
      <c r="I713" s="18"/>
      <c r="J713" s="4">
        <f t="shared" si="23"/>
        <v>1</v>
      </c>
      <c r="M713" s="18"/>
      <c r="Q713" s="18"/>
      <c r="U713" s="4"/>
      <c r="W713" s="4"/>
    </row>
    <row r="714" spans="1:23" x14ac:dyDescent="0.25">
      <c r="A714" s="2" t="s">
        <v>267</v>
      </c>
      <c r="B714" s="2">
        <v>7</v>
      </c>
      <c r="D714" s="2">
        <v>9</v>
      </c>
      <c r="G714" s="11">
        <f t="shared" si="22"/>
        <v>9</v>
      </c>
      <c r="J714" s="4">
        <f t="shared" si="23"/>
        <v>1</v>
      </c>
      <c r="Q714" s="18"/>
      <c r="U714" s="4"/>
      <c r="W714" s="4"/>
    </row>
    <row r="715" spans="1:23" x14ac:dyDescent="0.25">
      <c r="A715" s="2" t="s">
        <v>267</v>
      </c>
      <c r="B715" s="2">
        <v>9</v>
      </c>
      <c r="C715"/>
      <c r="D715" s="2">
        <v>1</v>
      </c>
      <c r="G715" s="11">
        <f t="shared" si="22"/>
        <v>1</v>
      </c>
      <c r="H715" s="11">
        <f>SUM(G711:G715)</f>
        <v>37</v>
      </c>
      <c r="J715" s="4">
        <f t="shared" si="23"/>
        <v>1</v>
      </c>
      <c r="K715" s="4">
        <f>H715/37</f>
        <v>1</v>
      </c>
      <c r="U715" s="4"/>
      <c r="W715" s="4"/>
    </row>
    <row r="716" spans="1:23" x14ac:dyDescent="0.25">
      <c r="A716" s="2" t="s">
        <v>268</v>
      </c>
      <c r="B716" s="2">
        <v>3</v>
      </c>
      <c r="C716"/>
      <c r="D716" s="2">
        <v>217</v>
      </c>
      <c r="E716" s="11">
        <v>8</v>
      </c>
      <c r="F716" s="2">
        <v>8</v>
      </c>
      <c r="G716" s="11">
        <f t="shared" si="22"/>
        <v>225</v>
      </c>
      <c r="H716" s="2">
        <v>225</v>
      </c>
      <c r="J716" s="4">
        <f t="shared" si="23"/>
        <v>0.96566523605150212</v>
      </c>
      <c r="K716" s="4">
        <v>0.96599999999999997</v>
      </c>
      <c r="U716" s="4"/>
      <c r="W716" s="4"/>
    </row>
    <row r="717" spans="1:23" x14ac:dyDescent="0.25">
      <c r="A717" s="2" t="s">
        <v>269</v>
      </c>
      <c r="B717" s="2">
        <v>1</v>
      </c>
      <c r="C717"/>
      <c r="D717" s="2">
        <v>1</v>
      </c>
      <c r="E717" s="11">
        <v>11</v>
      </c>
      <c r="G717" s="11">
        <f t="shared" si="22"/>
        <v>12</v>
      </c>
      <c r="J717" s="4">
        <f t="shared" si="23"/>
        <v>1</v>
      </c>
      <c r="U717" s="4"/>
      <c r="W717" s="4"/>
    </row>
    <row r="718" spans="1:23" x14ac:dyDescent="0.25">
      <c r="A718" s="2" t="s">
        <v>269</v>
      </c>
      <c r="B718" s="2">
        <v>2</v>
      </c>
      <c r="C718"/>
      <c r="D718" s="2">
        <v>9</v>
      </c>
      <c r="G718" s="11">
        <f t="shared" si="22"/>
        <v>9</v>
      </c>
      <c r="J718" s="4">
        <f t="shared" si="23"/>
        <v>1</v>
      </c>
      <c r="U718" s="4"/>
      <c r="W718" s="4"/>
    </row>
    <row r="719" spans="1:23" x14ac:dyDescent="0.25">
      <c r="A719" s="2" t="s">
        <v>269</v>
      </c>
      <c r="B719" s="2">
        <v>3</v>
      </c>
      <c r="C719"/>
      <c r="D719" s="2">
        <v>25</v>
      </c>
      <c r="E719" s="11">
        <v>1</v>
      </c>
      <c r="F719" s="2">
        <v>2</v>
      </c>
      <c r="G719" s="11">
        <f t="shared" si="22"/>
        <v>26</v>
      </c>
      <c r="J719" s="4">
        <f t="shared" si="23"/>
        <v>0.9285714285714286</v>
      </c>
      <c r="U719" s="4"/>
      <c r="W719" s="4"/>
    </row>
    <row r="720" spans="1:23" x14ac:dyDescent="0.25">
      <c r="A720" s="2" t="s">
        <v>269</v>
      </c>
      <c r="B720" s="2">
        <v>4</v>
      </c>
      <c r="D720" s="2">
        <v>2</v>
      </c>
      <c r="E720" s="11">
        <v>6</v>
      </c>
      <c r="F720" s="2">
        <v>1</v>
      </c>
      <c r="G720" s="11">
        <f t="shared" si="22"/>
        <v>8</v>
      </c>
      <c r="J720" s="4">
        <f t="shared" si="23"/>
        <v>0.88888888888888884</v>
      </c>
      <c r="U720" s="4"/>
      <c r="W720" s="4"/>
    </row>
    <row r="721" spans="1:23" x14ac:dyDescent="0.25">
      <c r="A721" s="2" t="s">
        <v>269</v>
      </c>
      <c r="B721" s="2">
        <v>6</v>
      </c>
      <c r="D721" s="2">
        <v>35</v>
      </c>
      <c r="E721" s="11">
        <v>79</v>
      </c>
      <c r="F721" s="2">
        <v>13</v>
      </c>
      <c r="G721" s="11">
        <f t="shared" si="22"/>
        <v>114</v>
      </c>
      <c r="H721" s="11">
        <f>SUM(G717:G721)</f>
        <v>169</v>
      </c>
      <c r="J721" s="4">
        <f t="shared" si="23"/>
        <v>0.89763779527559051</v>
      </c>
      <c r="K721" s="4">
        <f>H721/185</f>
        <v>0.91351351351351351</v>
      </c>
      <c r="U721" s="4"/>
      <c r="W721" s="4"/>
    </row>
    <row r="722" spans="1:23" x14ac:dyDescent="0.25">
      <c r="A722" s="2" t="s">
        <v>270</v>
      </c>
      <c r="B722" s="2">
        <v>1</v>
      </c>
      <c r="D722" s="2">
        <v>5</v>
      </c>
      <c r="E722" s="11">
        <v>18</v>
      </c>
      <c r="G722" s="11">
        <f t="shared" si="22"/>
        <v>23</v>
      </c>
      <c r="H722" s="2">
        <v>23</v>
      </c>
      <c r="J722" s="4">
        <f t="shared" si="23"/>
        <v>1</v>
      </c>
      <c r="K722" s="4">
        <v>1</v>
      </c>
      <c r="U722" s="4"/>
      <c r="W722" s="4"/>
    </row>
    <row r="723" spans="1:23" x14ac:dyDescent="0.25">
      <c r="A723" s="2" t="s">
        <v>271</v>
      </c>
      <c r="B723" s="2">
        <v>1</v>
      </c>
      <c r="D723" s="2">
        <v>2</v>
      </c>
      <c r="E723" s="11">
        <v>3</v>
      </c>
      <c r="G723" s="11">
        <f t="shared" si="22"/>
        <v>5</v>
      </c>
      <c r="H723" s="2">
        <v>5</v>
      </c>
      <c r="I723"/>
      <c r="J723" s="4">
        <f t="shared" si="23"/>
        <v>1</v>
      </c>
      <c r="K723" s="4">
        <v>1</v>
      </c>
      <c r="U723" s="4"/>
      <c r="W723" s="4"/>
    </row>
    <row r="724" spans="1:23" x14ac:dyDescent="0.25">
      <c r="A724" s="2" t="s">
        <v>272</v>
      </c>
      <c r="B724" s="2">
        <v>1</v>
      </c>
      <c r="F724" s="2">
        <v>1</v>
      </c>
      <c r="G724" s="11">
        <f t="shared" si="22"/>
        <v>0</v>
      </c>
      <c r="I724"/>
      <c r="J724" s="4">
        <f t="shared" si="23"/>
        <v>0</v>
      </c>
      <c r="U724" s="4"/>
      <c r="W724" s="4"/>
    </row>
    <row r="725" spans="1:23" x14ac:dyDescent="0.25">
      <c r="A725" s="2" t="s">
        <v>272</v>
      </c>
      <c r="B725" s="2">
        <v>2</v>
      </c>
      <c r="D725" s="2">
        <v>30</v>
      </c>
      <c r="E725" s="11">
        <v>7</v>
      </c>
      <c r="F725" s="2">
        <v>5</v>
      </c>
      <c r="G725" s="11">
        <f t="shared" si="22"/>
        <v>37</v>
      </c>
      <c r="H725" s="2">
        <v>37</v>
      </c>
      <c r="I725" s="18"/>
      <c r="J725" s="4">
        <f t="shared" si="23"/>
        <v>0.88095238095238093</v>
      </c>
      <c r="K725" s="19">
        <f>H725/43</f>
        <v>0.86046511627906974</v>
      </c>
      <c r="M725"/>
      <c r="Q725" s="18"/>
      <c r="U725" s="4"/>
      <c r="W725" s="4"/>
    </row>
    <row r="726" spans="1:23" x14ac:dyDescent="0.25">
      <c r="A726" s="2" t="s">
        <v>273</v>
      </c>
      <c r="B726" s="2">
        <v>1</v>
      </c>
      <c r="D726" s="2">
        <v>1</v>
      </c>
      <c r="E726" s="11">
        <v>12</v>
      </c>
      <c r="G726" s="11">
        <f t="shared" si="22"/>
        <v>13</v>
      </c>
      <c r="I726"/>
      <c r="J726" s="4">
        <f t="shared" si="23"/>
        <v>1</v>
      </c>
      <c r="K726" s="19"/>
      <c r="M726"/>
      <c r="Q726" s="18"/>
      <c r="U726" s="4"/>
      <c r="W726" s="4"/>
    </row>
    <row r="727" spans="1:23" x14ac:dyDescent="0.25">
      <c r="A727" s="2" t="s">
        <v>273</v>
      </c>
      <c r="B727" s="2">
        <v>3</v>
      </c>
      <c r="D727" s="2">
        <v>61</v>
      </c>
      <c r="E727" s="11">
        <v>3</v>
      </c>
      <c r="G727" s="11">
        <f t="shared" si="22"/>
        <v>64</v>
      </c>
      <c r="I727" s="18"/>
      <c r="J727" s="4">
        <f t="shared" si="23"/>
        <v>1</v>
      </c>
      <c r="K727" s="19"/>
      <c r="M727" s="18"/>
      <c r="Q727" s="18"/>
      <c r="U727" s="4"/>
      <c r="W727" s="4"/>
    </row>
    <row r="728" spans="1:23" x14ac:dyDescent="0.25">
      <c r="A728" s="2" t="s">
        <v>273</v>
      </c>
      <c r="B728" s="2">
        <v>7</v>
      </c>
      <c r="D728" s="2">
        <v>1</v>
      </c>
      <c r="G728" s="11">
        <f t="shared" si="22"/>
        <v>1</v>
      </c>
      <c r="I728" s="18"/>
      <c r="J728" s="4">
        <f t="shared" si="23"/>
        <v>1</v>
      </c>
      <c r="K728" s="19"/>
      <c r="M728" s="18"/>
      <c r="Q728" s="18"/>
      <c r="U728" s="4"/>
      <c r="W728" s="4"/>
    </row>
    <row r="729" spans="1:23" x14ac:dyDescent="0.25">
      <c r="A729" s="2" t="s">
        <v>273</v>
      </c>
      <c r="B729" s="2">
        <v>9</v>
      </c>
      <c r="D729" s="2">
        <v>1</v>
      </c>
      <c r="G729" s="11">
        <f t="shared" si="22"/>
        <v>1</v>
      </c>
      <c r="H729" s="11">
        <f>SUM(G726:G729)</f>
        <v>79</v>
      </c>
      <c r="I729" s="18"/>
      <c r="J729" s="4">
        <f t="shared" si="23"/>
        <v>1</v>
      </c>
      <c r="K729" s="19">
        <f>H729/79</f>
        <v>1</v>
      </c>
      <c r="M729" s="18"/>
      <c r="Q729" s="18"/>
      <c r="U729" s="4"/>
      <c r="W729" s="4"/>
    </row>
    <row r="730" spans="1:23" x14ac:dyDescent="0.25">
      <c r="A730" s="2" t="s">
        <v>274</v>
      </c>
      <c r="B730" s="2">
        <v>1</v>
      </c>
      <c r="D730" s="2">
        <v>1</v>
      </c>
      <c r="E730" s="11">
        <v>8</v>
      </c>
      <c r="G730" s="11">
        <f t="shared" si="22"/>
        <v>9</v>
      </c>
      <c r="I730" s="18"/>
      <c r="J730" s="4">
        <f t="shared" si="23"/>
        <v>1</v>
      </c>
      <c r="K730" s="19"/>
      <c r="M730" s="18"/>
      <c r="Q730" s="18"/>
      <c r="U730" s="4"/>
      <c r="W730" s="4"/>
    </row>
    <row r="731" spans="1:23" x14ac:dyDescent="0.25">
      <c r="A731" s="2" t="s">
        <v>274</v>
      </c>
      <c r="B731" s="2">
        <v>3</v>
      </c>
      <c r="D731" s="2">
        <v>14</v>
      </c>
      <c r="G731" s="11">
        <f t="shared" si="22"/>
        <v>14</v>
      </c>
      <c r="I731" s="18"/>
      <c r="J731" s="4">
        <f t="shared" si="23"/>
        <v>1</v>
      </c>
      <c r="K731" s="19"/>
      <c r="M731" s="18"/>
      <c r="Q731" s="18"/>
      <c r="U731" s="4"/>
      <c r="W731" s="4"/>
    </row>
    <row r="732" spans="1:23" x14ac:dyDescent="0.25">
      <c r="A732" s="2" t="s">
        <v>274</v>
      </c>
      <c r="B732" s="2">
        <v>5</v>
      </c>
      <c r="D732" s="2">
        <v>1</v>
      </c>
      <c r="E732" s="11">
        <v>3</v>
      </c>
      <c r="G732" s="11">
        <f t="shared" si="22"/>
        <v>4</v>
      </c>
      <c r="I732" s="18"/>
      <c r="J732" s="4">
        <f t="shared" si="23"/>
        <v>1</v>
      </c>
      <c r="K732" s="19"/>
      <c r="M732" s="18"/>
      <c r="Q732" s="18"/>
      <c r="U732" s="4"/>
      <c r="W732" s="4"/>
    </row>
    <row r="733" spans="1:23" x14ac:dyDescent="0.25">
      <c r="A733" s="2" t="s">
        <v>274</v>
      </c>
      <c r="B733" s="2">
        <v>6</v>
      </c>
      <c r="C733"/>
      <c r="D733" s="18">
        <v>3</v>
      </c>
      <c r="E733" s="11">
        <v>7</v>
      </c>
      <c r="G733" s="11">
        <f t="shared" si="22"/>
        <v>10</v>
      </c>
      <c r="H733" s="11">
        <f>SUM(G730:G733)</f>
        <v>37</v>
      </c>
      <c r="I733"/>
      <c r="J733" s="4">
        <f t="shared" si="23"/>
        <v>1</v>
      </c>
      <c r="K733" s="19">
        <f>H733/37</f>
        <v>1</v>
      </c>
      <c r="N733"/>
      <c r="Q733" s="18"/>
      <c r="U733" s="4"/>
      <c r="W733" s="4"/>
    </row>
    <row r="734" spans="1:23" x14ac:dyDescent="0.25">
      <c r="A734" s="2" t="s">
        <v>275</v>
      </c>
      <c r="B734" s="2">
        <v>5</v>
      </c>
      <c r="F734" s="2">
        <v>1</v>
      </c>
      <c r="G734" s="11">
        <f t="shared" si="22"/>
        <v>0</v>
      </c>
      <c r="J734" s="4">
        <f t="shared" si="23"/>
        <v>0</v>
      </c>
      <c r="U734" s="4"/>
      <c r="W734" s="4"/>
    </row>
    <row r="735" spans="1:23" x14ac:dyDescent="0.25">
      <c r="A735" s="2" t="s">
        <v>275</v>
      </c>
      <c r="B735" s="2">
        <v>9</v>
      </c>
      <c r="D735" s="2">
        <v>1</v>
      </c>
      <c r="G735" s="11">
        <f t="shared" si="22"/>
        <v>1</v>
      </c>
      <c r="H735" s="2">
        <v>1</v>
      </c>
      <c r="J735" s="4">
        <f t="shared" si="23"/>
        <v>1</v>
      </c>
      <c r="K735" s="4">
        <f>H735/2</f>
        <v>0.5</v>
      </c>
      <c r="W735" s="4"/>
    </row>
    <row r="736" spans="1:23" x14ac:dyDescent="0.25">
      <c r="G736" s="11"/>
      <c r="K736" s="19"/>
      <c r="U736" s="4"/>
      <c r="V736" s="4"/>
      <c r="W736" s="4"/>
    </row>
    <row r="737" spans="3:23" x14ac:dyDescent="0.25">
      <c r="G737" s="11"/>
      <c r="J737" s="18"/>
      <c r="U737" s="4"/>
      <c r="V737" s="4"/>
      <c r="W737" s="4"/>
    </row>
    <row r="738" spans="3:23" x14ac:dyDescent="0.25">
      <c r="G738" s="11"/>
      <c r="I738" s="18"/>
      <c r="J738" s="18"/>
      <c r="K738" s="19"/>
      <c r="M738" s="18"/>
      <c r="Q738" s="18"/>
      <c r="U738" s="4"/>
      <c r="V738" s="4"/>
      <c r="W738" s="4"/>
    </row>
    <row r="739" spans="3:23" x14ac:dyDescent="0.25">
      <c r="G739" s="11"/>
      <c r="I739"/>
      <c r="M739"/>
      <c r="Q739" s="18"/>
      <c r="U739" s="4"/>
      <c r="V739" s="4"/>
      <c r="W739" s="4"/>
    </row>
    <row r="740" spans="3:23" x14ac:dyDescent="0.25">
      <c r="G740" s="11"/>
      <c r="I740" s="18"/>
      <c r="J740" s="18"/>
      <c r="K740" s="19"/>
      <c r="M740" s="18"/>
      <c r="Q740" s="18"/>
      <c r="U740" s="4"/>
      <c r="V740" s="4"/>
      <c r="W740" s="4"/>
    </row>
    <row r="741" spans="3:23" x14ac:dyDescent="0.25">
      <c r="C741"/>
      <c r="D741" s="18"/>
      <c r="G741" s="11"/>
      <c r="I741"/>
      <c r="J741" s="18"/>
      <c r="K741" s="19"/>
      <c r="N741"/>
      <c r="Q741" s="18"/>
      <c r="U741" s="4"/>
      <c r="V741" s="4"/>
      <c r="W741" s="4"/>
    </row>
    <row r="742" spans="3:23" x14ac:dyDescent="0.25">
      <c r="G742" s="11"/>
      <c r="I742" s="18"/>
      <c r="J742" s="18"/>
      <c r="K742" s="19"/>
      <c r="M742" s="18"/>
      <c r="Q742" s="18"/>
      <c r="U742" s="4"/>
      <c r="V742" s="4"/>
      <c r="W742" s="4"/>
    </row>
    <row r="743" spans="3:23" x14ac:dyDescent="0.25">
      <c r="G743" s="11"/>
      <c r="I743" s="18"/>
      <c r="M743" s="18"/>
      <c r="Q743" s="18"/>
      <c r="U743" s="4"/>
      <c r="V743" s="4"/>
      <c r="W743" s="4"/>
    </row>
  </sheetData>
  <mergeCells count="1">
    <mergeCell ref="D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and Rowena</dc:creator>
  <cp:lastModifiedBy>David and Rowena</cp:lastModifiedBy>
  <dcterms:created xsi:type="dcterms:W3CDTF">2023-06-12T10:58:36Z</dcterms:created>
  <dcterms:modified xsi:type="dcterms:W3CDTF">2023-06-12T10:59:30Z</dcterms:modified>
</cp:coreProperties>
</file>